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C:\Users\mar_m\Desktop\"/>
    </mc:Choice>
  </mc:AlternateContent>
  <xr:revisionPtr revIDLastSave="0" documentId="13_ncr:1_{07137047-D19A-45DD-B197-F1DBEC2A47CA}" xr6:coauthVersionLast="36" xr6:coauthVersionMax="36" xr10:uidLastSave="{00000000-0000-0000-0000-000000000000}"/>
  <bookViews>
    <workbookView xWindow="0" yWindow="0" windowWidth="23040" windowHeight="8985" xr2:uid="{00000000-000D-0000-FFFF-FFFF00000000}"/>
  </bookViews>
  <sheets>
    <sheet name="Cuentas" sheetId="5" r:id="rId1"/>
    <sheet name="Contenido Normal" sheetId="8" r:id="rId2"/>
    <sheet name="Contenido Abrev." sheetId="9" r:id="rId3"/>
  </sheets>
  <definedNames>
    <definedName name="_xlnm._FilterDatabase" localSheetId="0" hidden="1">Cuentas!$A$14:$J$14</definedName>
    <definedName name="_xlnm.Print_Area" localSheetId="2">'Contenido Abrev.'!$A$6:$H$176</definedName>
    <definedName name="_xlnm.Print_Area" localSheetId="1">'Contenido Normal'!$A$1:$H$747</definedName>
    <definedName name="_xlnm.Print_Area" localSheetId="0">Cuentas!$A$1:$I$240</definedName>
    <definedName name="_xlnm.Print_Titles" localSheetId="2">'Contenido Abrev.'!$6:$9</definedName>
    <definedName name="_xlnm.Print_Titles" localSheetId="1">'Contenido Normal'!$1:$9</definedName>
    <definedName name="_xlnm.Print_Titles" localSheetId="0">Cuentas!$1:$14</definedName>
  </definedNames>
  <calcPr calcId="191029"/>
</workbook>
</file>

<file path=xl/calcChain.xml><?xml version="1.0" encoding="utf-8"?>
<calcChain xmlns="http://schemas.openxmlformats.org/spreadsheetml/2006/main">
  <c r="A4" i="8" l="1"/>
  <c r="A3" i="8"/>
  <c r="A4" i="9"/>
  <c r="A3" i="9"/>
  <c r="C8" i="5" l="1"/>
  <c r="G2" i="8"/>
  <c r="G2" i="9"/>
  <c r="A128" i="9" s="1"/>
  <c r="A742" i="8" l="1"/>
  <c r="A592" i="8"/>
  <c r="A358" i="8"/>
  <c r="A165" i="8"/>
  <c r="A86" i="8"/>
  <c r="A74" i="8"/>
  <c r="A542" i="8"/>
  <c r="A333" i="8"/>
  <c r="A155" i="8"/>
  <c r="A85" i="8"/>
  <c r="A55" i="8"/>
  <c r="A494" i="8"/>
  <c r="A325" i="8"/>
  <c r="A154" i="8"/>
  <c r="A84" i="8"/>
  <c r="A43" i="8"/>
  <c r="A749" i="8"/>
  <c r="A98" i="8"/>
  <c r="A717" i="8"/>
  <c r="A166" i="8"/>
  <c r="A78" i="8"/>
  <c r="A488" i="8"/>
  <c r="A292" i="8"/>
  <c r="A134" i="8"/>
  <c r="A83" i="8"/>
  <c r="A39" i="8"/>
  <c r="A426" i="8"/>
  <c r="A219" i="8"/>
  <c r="A133" i="8"/>
  <c r="A82" i="8"/>
  <c r="A30" i="8"/>
  <c r="A715" i="8"/>
  <c r="A397" i="8"/>
  <c r="A168" i="8"/>
  <c r="A99" i="8"/>
  <c r="A81" i="8"/>
  <c r="A28" i="8"/>
  <c r="A374" i="8"/>
  <c r="A167" i="8"/>
  <c r="A79" i="8"/>
  <c r="A359" i="8"/>
  <c r="A97" i="8"/>
  <c r="A66" i="9"/>
  <c r="A40" i="9"/>
  <c r="A68" i="9"/>
  <c r="A103" i="9"/>
  <c r="A746" i="8"/>
  <c r="A745" i="8"/>
  <c r="A744" i="8"/>
  <c r="A748" i="8"/>
  <c r="A747" i="8"/>
  <c r="A736" i="8"/>
  <c r="A738" i="8"/>
  <c r="A737" i="8"/>
  <c r="A739" i="8"/>
  <c r="A735" i="8"/>
  <c r="A726" i="8"/>
  <c r="A734" i="8"/>
  <c r="A733" i="8"/>
  <c r="A732" i="8"/>
  <c r="A730" i="8"/>
  <c r="A729" i="8"/>
  <c r="A728" i="8"/>
  <c r="A731" i="8"/>
  <c r="G726" i="8"/>
  <c r="F726" i="8"/>
  <c r="D726" i="8"/>
  <c r="B726" i="8"/>
  <c r="C726" i="8"/>
  <c r="A716" i="8"/>
  <c r="A714" i="8"/>
  <c r="A704" i="8"/>
  <c r="A693" i="8"/>
  <c r="A682" i="8"/>
  <c r="A673" i="8"/>
  <c r="A664" i="8"/>
  <c r="A711" i="8"/>
  <c r="A692" i="8"/>
  <c r="A681" i="8"/>
  <c r="A700" i="8"/>
  <c r="A690" i="8"/>
  <c r="A680" i="8"/>
  <c r="A671" i="8"/>
  <c r="A662" i="8"/>
  <c r="A685" i="8"/>
  <c r="A694" i="8"/>
  <c r="A672" i="8"/>
  <c r="A699" i="8"/>
  <c r="A689" i="8"/>
  <c r="A679" i="8"/>
  <c r="A669" i="8"/>
  <c r="A655" i="8"/>
  <c r="A666" i="8"/>
  <c r="A674" i="8"/>
  <c r="A698" i="8"/>
  <c r="A686" i="8"/>
  <c r="A678" i="8"/>
  <c r="A668" i="8"/>
  <c r="A654" i="8"/>
  <c r="A675" i="8"/>
  <c r="A665" i="8"/>
  <c r="A696" i="8"/>
  <c r="A687" i="8"/>
  <c r="A676" i="8"/>
  <c r="A667" i="8"/>
  <c r="A695" i="8"/>
  <c r="A713" i="8"/>
  <c r="A683" i="8"/>
  <c r="A663" i="8"/>
  <c r="A648" i="8"/>
  <c r="A646" i="8"/>
  <c r="A645" i="8"/>
  <c r="A647" i="8"/>
  <c r="A644" i="8"/>
  <c r="A631" i="8"/>
  <c r="A638" i="8"/>
  <c r="A643" i="8"/>
  <c r="A630" i="8"/>
  <c r="A642" i="8"/>
  <c r="A629" i="8"/>
  <c r="A628" i="8"/>
  <c r="A632" i="8"/>
  <c r="A641" i="8"/>
  <c r="A640" i="8"/>
  <c r="A639" i="8"/>
  <c r="A627" i="8"/>
  <c r="A620" i="8"/>
  <c r="A618" i="8"/>
  <c r="A619" i="8"/>
  <c r="A626" i="8"/>
  <c r="A621" i="8"/>
  <c r="A610" i="8"/>
  <c r="A617" i="8"/>
  <c r="A616" i="8"/>
  <c r="A611" i="8"/>
  <c r="A615" i="8"/>
  <c r="A614" i="8"/>
  <c r="A613" i="8"/>
  <c r="A612" i="8"/>
  <c r="A609" i="8"/>
  <c r="A608" i="8"/>
  <c r="A590" i="8"/>
  <c r="A607" i="8"/>
  <c r="A606" i="8"/>
  <c r="A604" i="8"/>
  <c r="A605" i="8"/>
  <c r="A602" i="8"/>
  <c r="A600" i="8"/>
  <c r="A599" i="8"/>
  <c r="A603" i="8"/>
  <c r="A601" i="8"/>
  <c r="A596" i="8"/>
  <c r="A598" i="8"/>
  <c r="A597" i="8"/>
  <c r="A594" i="8"/>
  <c r="A591" i="8"/>
  <c r="A595" i="8"/>
  <c r="A593" i="8"/>
  <c r="A584" i="8"/>
  <c r="A582" i="8"/>
  <c r="A576" i="8"/>
  <c r="A575" i="8"/>
  <c r="A574" i="8"/>
  <c r="A583" i="8"/>
  <c r="A573" i="8"/>
  <c r="A572" i="8"/>
  <c r="A571" i="8"/>
  <c r="A568" i="8"/>
  <c r="A567" i="8"/>
  <c r="A569" i="8"/>
  <c r="A562" i="8"/>
  <c r="A551" i="8"/>
  <c r="A534" i="8"/>
  <c r="A520" i="8"/>
  <c r="A561" i="8"/>
  <c r="A543" i="8"/>
  <c r="A535" i="8"/>
  <c r="A519" i="8"/>
  <c r="A560" i="8"/>
  <c r="A533" i="8"/>
  <c r="A518" i="8"/>
  <c r="A558" i="8"/>
  <c r="A541" i="8"/>
  <c r="A532" i="8"/>
  <c r="A513" i="8"/>
  <c r="A548" i="8"/>
  <c r="A540" i="8"/>
  <c r="A531" i="8"/>
  <c r="A512" i="8"/>
  <c r="A528" i="8"/>
  <c r="A553" i="8"/>
  <c r="A538" i="8"/>
  <c r="A530" i="8"/>
  <c r="A536" i="8"/>
  <c r="A552" i="8"/>
  <c r="A537" i="8"/>
  <c r="A529" i="8"/>
  <c r="A549" i="8"/>
  <c r="A510" i="8"/>
  <c r="A509" i="8"/>
  <c r="A507" i="8"/>
  <c r="A506" i="8"/>
  <c r="A505" i="8"/>
  <c r="A508" i="8"/>
  <c r="A504" i="8"/>
  <c r="A502" i="8"/>
  <c r="A503" i="8"/>
  <c r="A501" i="8"/>
  <c r="A493" i="8"/>
  <c r="A500" i="8"/>
  <c r="A499" i="8"/>
  <c r="A495" i="8"/>
  <c r="A498" i="8"/>
  <c r="A497" i="8"/>
  <c r="A496" i="8"/>
  <c r="A492" i="8"/>
  <c r="A491" i="8"/>
  <c r="A481" i="8"/>
  <c r="A486" i="8"/>
  <c r="A480" i="8"/>
  <c r="A477" i="8"/>
  <c r="A479" i="8"/>
  <c r="A476" i="8"/>
  <c r="A478" i="8"/>
  <c r="A475" i="8"/>
  <c r="A474" i="8"/>
  <c r="A467" i="8"/>
  <c r="A473" i="8"/>
  <c r="A472" i="8"/>
  <c r="A461" i="8"/>
  <c r="A465" i="8"/>
  <c r="A464" i="8"/>
  <c r="A460" i="8"/>
  <c r="A466" i="8"/>
  <c r="A463" i="8"/>
  <c r="A462" i="8"/>
  <c r="A459" i="8"/>
  <c r="A458" i="8"/>
  <c r="A455" i="8"/>
  <c r="A447" i="8"/>
  <c r="A445" i="8"/>
  <c r="A456" i="8"/>
  <c r="A454" i="8"/>
  <c r="A446" i="8"/>
  <c r="A457" i="8"/>
  <c r="A448" i="8"/>
  <c r="A444" i="8"/>
  <c r="A434" i="8"/>
  <c r="A435" i="8"/>
  <c r="A443" i="8"/>
  <c r="A436" i="8"/>
  <c r="A442" i="8"/>
  <c r="A433" i="8"/>
  <c r="A440" i="8"/>
  <c r="A431" i="8"/>
  <c r="A439" i="8"/>
  <c r="A430" i="8"/>
  <c r="A438" i="8"/>
  <c r="A428" i="8"/>
  <c r="A437" i="8"/>
  <c r="A425" i="8"/>
  <c r="A424" i="8"/>
  <c r="A419" i="8"/>
  <c r="A410" i="8"/>
  <c r="A418" i="8"/>
  <c r="A409" i="8"/>
  <c r="A417" i="8"/>
  <c r="A408" i="8"/>
  <c r="A416" i="8"/>
  <c r="A415" i="8"/>
  <c r="A414" i="8"/>
  <c r="A412" i="8"/>
  <c r="A422" i="8"/>
  <c r="A411" i="8"/>
  <c r="A401" i="8"/>
  <c r="A407" i="8"/>
  <c r="A406" i="8"/>
  <c r="A403" i="8"/>
  <c r="A405" i="8"/>
  <c r="A402" i="8"/>
  <c r="A404" i="8"/>
  <c r="A400" i="8"/>
  <c r="A396" i="8"/>
  <c r="A392" i="8"/>
  <c r="A395" i="8"/>
  <c r="A394" i="8"/>
  <c r="A391" i="8"/>
  <c r="A390" i="8"/>
  <c r="A393" i="8"/>
  <c r="A389" i="8"/>
  <c r="A388" i="8"/>
  <c r="A386" i="8"/>
  <c r="A375" i="8"/>
  <c r="A385" i="8"/>
  <c r="A377" i="8"/>
  <c r="A384" i="8"/>
  <c r="A383" i="8"/>
  <c r="A381" i="8"/>
  <c r="A380" i="8"/>
  <c r="A379" i="8"/>
  <c r="A387" i="8"/>
  <c r="A376" i="8"/>
  <c r="A370" i="8"/>
  <c r="A338" i="8"/>
  <c r="A340" i="8"/>
  <c r="A372" i="8"/>
  <c r="A371" i="8"/>
  <c r="A369" i="8"/>
  <c r="A367" i="8"/>
  <c r="A366" i="8"/>
  <c r="A368" i="8"/>
  <c r="A364" i="8"/>
  <c r="A363" i="8"/>
  <c r="A365" i="8"/>
  <c r="A362" i="8"/>
  <c r="A361" i="8"/>
  <c r="A360" i="8"/>
  <c r="A357" i="8"/>
  <c r="A356" i="8"/>
  <c r="A355" i="8"/>
  <c r="A353" i="8"/>
  <c r="A354" i="8"/>
  <c r="A352" i="8"/>
  <c r="A351" i="8"/>
  <c r="A350" i="8"/>
  <c r="A349" i="8"/>
  <c r="A348" i="8"/>
  <c r="A347" i="8"/>
  <c r="A346" i="8"/>
  <c r="A345" i="8"/>
  <c r="A344" i="8"/>
  <c r="A343" i="8"/>
  <c r="A342" i="8"/>
  <c r="A336" i="8"/>
  <c r="A335" i="8"/>
  <c r="A334" i="8"/>
  <c r="A310" i="8"/>
  <c r="A285" i="8"/>
  <c r="A328" i="8"/>
  <c r="A311" i="8"/>
  <c r="A327" i="8"/>
  <c r="A326" i="8"/>
  <c r="A316" i="8"/>
  <c r="A312" i="8"/>
  <c r="A324" i="8"/>
  <c r="A308" i="8"/>
  <c r="A319" i="8"/>
  <c r="A317" i="8"/>
  <c r="A323" i="8"/>
  <c r="A318" i="8"/>
  <c r="A306" i="8"/>
  <c r="A299" i="8"/>
  <c r="A305" i="8"/>
  <c r="A304" i="8"/>
  <c r="A307" i="8"/>
  <c r="A302" i="8"/>
  <c r="A298" i="8"/>
  <c r="A297" i="8"/>
  <c r="A303" i="8"/>
  <c r="A291" i="8"/>
  <c r="A296" i="8"/>
  <c r="A295" i="8"/>
  <c r="A294" i="8"/>
  <c r="A293" i="8"/>
  <c r="A278" i="8"/>
  <c r="A287" i="8"/>
  <c r="A286" i="8"/>
  <c r="A182" i="8"/>
  <c r="A221" i="8"/>
  <c r="A222" i="8"/>
  <c r="A283" i="8"/>
  <c r="A275" i="8"/>
  <c r="A276" i="8"/>
  <c r="A277" i="8"/>
  <c r="A270" i="8"/>
  <c r="A274" i="8"/>
  <c r="A272" i="8"/>
  <c r="A271" i="8"/>
  <c r="A273" i="8"/>
  <c r="A265" i="8"/>
  <c r="A268" i="8"/>
  <c r="A267" i="8"/>
  <c r="A269" i="8"/>
  <c r="A266" i="8"/>
  <c r="A264" i="8"/>
  <c r="A263" i="8"/>
  <c r="A262" i="8"/>
  <c r="A261" i="8"/>
  <c r="A258" i="8"/>
  <c r="A257" i="8"/>
  <c r="A256" i="8"/>
  <c r="A260" i="8"/>
  <c r="A259" i="8"/>
  <c r="A255" i="8"/>
  <c r="A254" i="8"/>
  <c r="A253" i="8"/>
  <c r="A250" i="8"/>
  <c r="A249" i="8"/>
  <c r="A248" i="8"/>
  <c r="A246" i="8"/>
  <c r="A245" i="8"/>
  <c r="A247" i="8"/>
  <c r="A251" i="8"/>
  <c r="A252" i="8"/>
  <c r="A244" i="8"/>
  <c r="A242" i="8"/>
  <c r="A243" i="8"/>
  <c r="A241" i="8"/>
  <c r="A240" i="8"/>
  <c r="A238" i="8"/>
  <c r="A237" i="8"/>
  <c r="A239" i="8"/>
  <c r="A236" i="8"/>
  <c r="A229" i="8"/>
  <c r="A235" i="8"/>
  <c r="A234" i="8"/>
  <c r="A233" i="8"/>
  <c r="A227" i="8"/>
  <c r="A232" i="8"/>
  <c r="A231" i="8"/>
  <c r="A230" i="8"/>
  <c r="A228" i="8"/>
  <c r="A224" i="8"/>
  <c r="A223" i="8"/>
  <c r="A226" i="8"/>
  <c r="A225" i="8"/>
  <c r="A217" i="8"/>
  <c r="A218" i="8"/>
  <c r="A211" i="8"/>
  <c r="A212" i="8"/>
  <c r="A213" i="8"/>
  <c r="A216" i="8"/>
  <c r="A210" i="8"/>
  <c r="A214" i="8"/>
  <c r="A215" i="8"/>
  <c r="A209" i="8"/>
  <c r="A201" i="8"/>
  <c r="A208" i="8"/>
  <c r="A200" i="8"/>
  <c r="A204" i="8"/>
  <c r="A207" i="8"/>
  <c r="A199" i="8"/>
  <c r="A206" i="8"/>
  <c r="A164" i="8"/>
  <c r="A205" i="8"/>
  <c r="A203" i="8"/>
  <c r="A202" i="8"/>
  <c r="A194" i="8"/>
  <c r="A193" i="8"/>
  <c r="A192" i="8"/>
  <c r="A191" i="8"/>
  <c r="A198" i="8"/>
  <c r="A190" i="8"/>
  <c r="A197" i="8"/>
  <c r="A189" i="8"/>
  <c r="A196" i="8"/>
  <c r="A188" i="8"/>
  <c r="A195" i="8"/>
  <c r="A187" i="8"/>
  <c r="A185" i="8"/>
  <c r="A183" i="8"/>
  <c r="A184" i="8"/>
  <c r="A186" i="8"/>
  <c r="A174" i="8"/>
  <c r="A177" i="8"/>
  <c r="A176" i="8"/>
  <c r="A173" i="8"/>
  <c r="A163" i="8"/>
  <c r="A162" i="8"/>
  <c r="A153" i="8"/>
  <c r="A161" i="8"/>
  <c r="A152" i="8"/>
  <c r="A175" i="8"/>
  <c r="A158" i="8"/>
  <c r="A157" i="8"/>
  <c r="A156" i="8"/>
  <c r="A160" i="8"/>
  <c r="A159" i="8"/>
  <c r="A150" i="8"/>
  <c r="A142" i="8"/>
  <c r="A139" i="8"/>
  <c r="A149" i="8"/>
  <c r="A141" i="8"/>
  <c r="A148" i="8"/>
  <c r="A140" i="8"/>
  <c r="A147" i="8"/>
  <c r="A146" i="8"/>
  <c r="A137" i="8"/>
  <c r="A136" i="8"/>
  <c r="A143" i="8"/>
  <c r="A145" i="8"/>
  <c r="A138" i="8"/>
  <c r="A144" i="8"/>
  <c r="A151" i="8"/>
  <c r="A129" i="8"/>
  <c r="A128" i="8"/>
  <c r="A135" i="8"/>
  <c r="A132" i="8"/>
  <c r="A131" i="8"/>
  <c r="A130" i="8"/>
  <c r="A121" i="8"/>
  <c r="A122" i="8"/>
  <c r="A117" i="8"/>
  <c r="A120" i="8"/>
  <c r="A127" i="8"/>
  <c r="A119" i="8"/>
  <c r="A116" i="8"/>
  <c r="A118" i="8"/>
  <c r="A115" i="8"/>
  <c r="A111" i="8"/>
  <c r="A113" i="8"/>
  <c r="A114" i="8"/>
  <c r="A101" i="8"/>
  <c r="A112" i="8"/>
  <c r="A110" i="8"/>
  <c r="A104" i="8"/>
  <c r="A109" i="8"/>
  <c r="A106" i="8"/>
  <c r="A103" i="8"/>
  <c r="A108" i="8"/>
  <c r="A107" i="8"/>
  <c r="A105" i="8"/>
  <c r="A100" i="8"/>
  <c r="A96" i="8"/>
  <c r="A102" i="8"/>
  <c r="A95" i="8"/>
  <c r="A94" i="8"/>
  <c r="A91" i="8"/>
  <c r="A80" i="8"/>
  <c r="A93" i="8"/>
  <c r="A92" i="8"/>
  <c r="A87" i="8"/>
  <c r="A72" i="8"/>
  <c r="A90" i="8"/>
  <c r="A89" i="8"/>
  <c r="A88" i="8"/>
  <c r="A75" i="8"/>
  <c r="A73" i="8"/>
  <c r="A76" i="8"/>
  <c r="A77" i="8"/>
  <c r="A68" i="8"/>
  <c r="A69" i="8"/>
  <c r="A63" i="8"/>
  <c r="A71" i="8"/>
  <c r="A47" i="8"/>
  <c r="A61" i="8"/>
  <c r="A60" i="8"/>
  <c r="A50" i="8"/>
  <c r="A49" i="8"/>
  <c r="A48" i="8"/>
  <c r="A51" i="8"/>
  <c r="A45" i="8"/>
  <c r="A44" i="8"/>
  <c r="A46" i="8"/>
  <c r="A41" i="8"/>
  <c r="A38" i="8"/>
  <c r="A37" i="8"/>
  <c r="A42" i="8"/>
  <c r="A34" i="8"/>
  <c r="A33" i="8"/>
  <c r="A35" i="8"/>
  <c r="A32" i="8"/>
  <c r="A31" i="8"/>
  <c r="A36" i="8"/>
  <c r="A29" i="8"/>
  <c r="A27" i="8"/>
  <c r="A26" i="8"/>
  <c r="A21" i="8"/>
  <c r="A20" i="8"/>
  <c r="A19" i="8"/>
  <c r="A18" i="8"/>
  <c r="A17" i="8"/>
  <c r="A16" i="8"/>
  <c r="A14" i="8"/>
  <c r="A15" i="8"/>
  <c r="A12" i="8"/>
  <c r="A13" i="8"/>
  <c r="A175" i="9"/>
  <c r="A163" i="9"/>
  <c r="A154" i="9"/>
  <c r="A136" i="9"/>
  <c r="A174" i="9"/>
  <c r="A162" i="9"/>
  <c r="A153" i="9"/>
  <c r="A161" i="9"/>
  <c r="A172" i="9"/>
  <c r="A160" i="9"/>
  <c r="A151" i="9"/>
  <c r="A171" i="9"/>
  <c r="A159" i="9"/>
  <c r="A150" i="9"/>
  <c r="A144" i="9"/>
  <c r="A164" i="9"/>
  <c r="A143" i="9"/>
  <c r="A152" i="9"/>
  <c r="A170" i="9"/>
  <c r="A158" i="9"/>
  <c r="A142" i="9"/>
  <c r="A157" i="9"/>
  <c r="A155" i="9"/>
  <c r="A173" i="9"/>
  <c r="A165" i="9"/>
  <c r="A127" i="9"/>
  <c r="A111" i="9"/>
  <c r="A126" i="9"/>
  <c r="A110" i="9"/>
  <c r="A122" i="9"/>
  <c r="A135" i="9"/>
  <c r="A102" i="9"/>
  <c r="A115" i="9"/>
  <c r="A112" i="9"/>
  <c r="A125" i="9"/>
  <c r="A109" i="9"/>
  <c r="A123" i="9"/>
  <c r="A104" i="9"/>
  <c r="A137" i="9"/>
  <c r="A116" i="9"/>
  <c r="A134" i="9"/>
  <c r="A101" i="9"/>
  <c r="A89" i="9"/>
  <c r="A82" i="9"/>
  <c r="A71" i="9"/>
  <c r="A67" i="9"/>
  <c r="A92" i="9"/>
  <c r="A75" i="9"/>
  <c r="A81" i="9"/>
  <c r="A90" i="9"/>
  <c r="A72" i="9"/>
  <c r="A87" i="9"/>
  <c r="A80" i="9"/>
  <c r="A70" i="9"/>
  <c r="A95" i="9"/>
  <c r="A85" i="9"/>
  <c r="A79" i="9"/>
  <c r="A69" i="9"/>
  <c r="A94" i="9"/>
  <c r="A86" i="9"/>
  <c r="A78" i="9"/>
  <c r="A93" i="9"/>
  <c r="A84" i="9"/>
  <c r="A76" i="9"/>
  <c r="A77" i="9"/>
  <c r="A91" i="9"/>
  <c r="A74" i="9"/>
  <c r="A83" i="9"/>
  <c r="A56" i="9"/>
  <c r="A60" i="9"/>
  <c r="A64" i="9"/>
  <c r="A51" i="9"/>
  <c r="A65" i="9"/>
  <c r="A63" i="9"/>
  <c r="A62" i="9"/>
  <c r="A58" i="9"/>
  <c r="A61" i="9"/>
  <c r="A59" i="9"/>
  <c r="A57" i="9"/>
  <c r="A41" i="9"/>
  <c r="A50" i="9"/>
  <c r="A46" i="9"/>
  <c r="A39" i="9"/>
  <c r="A48" i="9"/>
  <c r="A47" i="9"/>
  <c r="A44" i="9"/>
  <c r="A45" i="9"/>
  <c r="A43" i="9"/>
  <c r="A42" i="9"/>
  <c r="A27" i="9"/>
  <c r="A36" i="9"/>
  <c r="A30" i="9"/>
  <c r="A35" i="9"/>
  <c r="A29" i="9"/>
  <c r="A24" i="9"/>
  <c r="A34" i="9"/>
  <c r="A17" i="9"/>
  <c r="A31" i="9"/>
  <c r="A16" i="9"/>
  <c r="A28" i="9"/>
  <c r="A38" i="9"/>
  <c r="A15" i="9"/>
  <c r="A26" i="9"/>
  <c r="A23" i="9"/>
  <c r="A33" i="9"/>
  <c r="A18" i="9"/>
  <c r="A32" i="9"/>
  <c r="A14" i="9"/>
  <c r="A25" i="9"/>
  <c r="A12" i="9"/>
  <c r="A13" i="9"/>
  <c r="G6" i="9"/>
  <c r="A489" i="8"/>
  <c r="A399" i="8"/>
  <c r="A398" i="8"/>
  <c r="A710" i="8"/>
  <c r="A697" i="8"/>
  <c r="A684" i="8"/>
  <c r="A691" i="8"/>
  <c r="A657" i="8"/>
  <c r="A688" i="8"/>
  <c r="A522" i="8"/>
  <c r="A712" i="8"/>
  <c r="A702" i="8"/>
  <c r="A701" i="8"/>
  <c r="A521" i="8"/>
  <c r="A709" i="8"/>
  <c r="A722" i="8"/>
  <c r="A420" i="8"/>
  <c r="A382" i="8"/>
  <c r="G6" i="8"/>
  <c r="A703" i="8"/>
  <c r="A677" i="8"/>
  <c r="A670" i="8"/>
  <c r="A656" i="8"/>
  <c r="A653" i="8"/>
  <c r="A637" i="8"/>
  <c r="A585" i="8"/>
  <c r="A581" i="8"/>
  <c r="A570" i="8"/>
  <c r="A559" i="8"/>
  <c r="A550" i="8"/>
  <c r="A539" i="8"/>
  <c r="A487" i="8"/>
  <c r="A490" i="8"/>
  <c r="A441" i="8"/>
  <c r="A413" i="8"/>
  <c r="A290" i="8"/>
  <c r="A289" i="8"/>
  <c r="A341" i="8"/>
  <c r="A288" i="8"/>
  <c r="A70" i="8"/>
  <c r="A40" i="8"/>
  <c r="A100" i="9"/>
  <c r="A114" i="9"/>
  <c r="A133" i="9"/>
  <c r="A121" i="9"/>
  <c r="A113" i="9"/>
  <c r="A156" i="9"/>
  <c r="A131" i="9"/>
  <c r="A124" i="9"/>
  <c r="A73" i="9"/>
  <c r="A49" i="9"/>
  <c r="A168" i="9"/>
  <c r="A37" i="9"/>
  <c r="A88" i="9"/>
  <c r="A149" i="9"/>
  <c r="A147" i="9"/>
  <c r="F131" i="9"/>
  <c r="D119" i="9"/>
  <c r="G119" i="9"/>
  <c r="D131" i="9"/>
  <c r="A119" i="9"/>
  <c r="C119" i="9"/>
  <c r="C131" i="9"/>
  <c r="G131" i="9"/>
  <c r="B131" i="9"/>
  <c r="F119" i="9"/>
  <c r="B119" i="9"/>
  <c r="A107" i="9"/>
  <c r="A54" i="9"/>
  <c r="A140" i="9"/>
  <c r="A98" i="9"/>
  <c r="D168" i="9"/>
  <c r="F147" i="9"/>
  <c r="D140" i="9"/>
  <c r="G107" i="9"/>
  <c r="B107" i="9"/>
  <c r="C98" i="9"/>
  <c r="D54" i="9"/>
  <c r="G21" i="9"/>
  <c r="B21" i="9"/>
  <c r="F168" i="9"/>
  <c r="G147" i="9"/>
  <c r="B147" i="9"/>
  <c r="F140" i="9"/>
  <c r="C107" i="9"/>
  <c r="D98" i="9"/>
  <c r="F54" i="9"/>
  <c r="C21" i="9"/>
  <c r="G168" i="9"/>
  <c r="B168" i="9"/>
  <c r="C147" i="9"/>
  <c r="G140" i="9"/>
  <c r="B140" i="9"/>
  <c r="D107" i="9"/>
  <c r="F98" i="9"/>
  <c r="G54" i="9"/>
  <c r="B54" i="9"/>
  <c r="D21" i="9"/>
  <c r="C168" i="9"/>
  <c r="D147" i="9"/>
  <c r="C140" i="9"/>
  <c r="F107" i="9"/>
  <c r="G98" i="9"/>
  <c r="B98" i="9"/>
  <c r="C54" i="9"/>
  <c r="F21" i="9"/>
  <c r="C742" i="8"/>
  <c r="D720" i="8"/>
  <c r="F707" i="8"/>
  <c r="G660" i="8"/>
  <c r="B660" i="8"/>
  <c r="C651" i="8"/>
  <c r="D635" i="8"/>
  <c r="F624" i="8"/>
  <c r="G588" i="8"/>
  <c r="B588" i="8"/>
  <c r="C579" i="8"/>
  <c r="D565" i="8"/>
  <c r="F556" i="8"/>
  <c r="G546" i="8"/>
  <c r="B546" i="8"/>
  <c r="C525" i="8"/>
  <c r="D516" i="8"/>
  <c r="F484" i="8"/>
  <c r="G470" i="8"/>
  <c r="B470" i="8"/>
  <c r="C451" i="8"/>
  <c r="D331" i="8"/>
  <c r="F281" i="8"/>
  <c r="G180" i="8"/>
  <c r="B180" i="8"/>
  <c r="C171" i="8"/>
  <c r="D125" i="8"/>
  <c r="F66" i="8"/>
  <c r="G58" i="8"/>
  <c r="B58" i="8"/>
  <c r="C24" i="8"/>
  <c r="D742" i="8"/>
  <c r="F720" i="8"/>
  <c r="G707" i="8"/>
  <c r="B707" i="8"/>
  <c r="C660" i="8"/>
  <c r="D651" i="8"/>
  <c r="F635" i="8"/>
  <c r="G624" i="8"/>
  <c r="B624" i="8"/>
  <c r="C588" i="8"/>
  <c r="D579" i="8"/>
  <c r="F565" i="8"/>
  <c r="G556" i="8"/>
  <c r="B556" i="8"/>
  <c r="C546" i="8"/>
  <c r="D525" i="8"/>
  <c r="F516" i="8"/>
  <c r="G484" i="8"/>
  <c r="B484" i="8"/>
  <c r="C470" i="8"/>
  <c r="D451" i="8"/>
  <c r="F331" i="8"/>
  <c r="G281" i="8"/>
  <c r="B281" i="8"/>
  <c r="C180" i="8"/>
  <c r="D171" i="8"/>
  <c r="F125" i="8"/>
  <c r="G66" i="8"/>
  <c r="B66" i="8"/>
  <c r="C58" i="8"/>
  <c r="D24" i="8"/>
  <c r="F742" i="8"/>
  <c r="G720" i="8"/>
  <c r="B720" i="8"/>
  <c r="C707" i="8"/>
  <c r="D660" i="8"/>
  <c r="F651" i="8"/>
  <c r="G635" i="8"/>
  <c r="B635" i="8"/>
  <c r="C624" i="8"/>
  <c r="D588" i="8"/>
  <c r="F579" i="8"/>
  <c r="G565" i="8"/>
  <c r="B565" i="8"/>
  <c r="C556" i="8"/>
  <c r="D546" i="8"/>
  <c r="F525" i="8"/>
  <c r="G516" i="8"/>
  <c r="B516" i="8"/>
  <c r="C484" i="8"/>
  <c r="D470" i="8"/>
  <c r="F451" i="8"/>
  <c r="G331" i="8"/>
  <c r="B331" i="8"/>
  <c r="C281" i="8"/>
  <c r="D180" i="8"/>
  <c r="F171" i="8"/>
  <c r="G125" i="8"/>
  <c r="B125" i="8"/>
  <c r="C66" i="8"/>
  <c r="D58" i="8"/>
  <c r="F24" i="8"/>
  <c r="G742" i="8"/>
  <c r="B742" i="8"/>
  <c r="C720" i="8"/>
  <c r="D707" i="8"/>
  <c r="F660" i="8"/>
  <c r="G651" i="8"/>
  <c r="B651" i="8"/>
  <c r="C635" i="8"/>
  <c r="D624" i="8"/>
  <c r="F588" i="8"/>
  <c r="G579" i="8"/>
  <c r="B579" i="8"/>
  <c r="C565" i="8"/>
  <c r="D556" i="8"/>
  <c r="F546" i="8"/>
  <c r="G525" i="8"/>
  <c r="B525" i="8"/>
  <c r="C516" i="8"/>
  <c r="D484" i="8"/>
  <c r="F470" i="8"/>
  <c r="G451" i="8"/>
  <c r="B451" i="8"/>
  <c r="C331" i="8"/>
  <c r="D281" i="8"/>
  <c r="F180" i="8"/>
  <c r="G171" i="8"/>
  <c r="B171" i="8"/>
  <c r="C125" i="8"/>
  <c r="D66" i="8"/>
  <c r="F58" i="8"/>
  <c r="G24" i="8"/>
  <c r="B24" i="8"/>
  <c r="A21" i="9"/>
  <c r="G10" i="9"/>
  <c r="A10" i="9"/>
  <c r="C10" i="9"/>
  <c r="D10" i="9"/>
  <c r="F10" i="9"/>
  <c r="B10" i="9"/>
  <c r="A429" i="8"/>
  <c r="A470" i="8"/>
  <c r="A720" i="8"/>
  <c r="A527" i="8"/>
  <c r="A707" i="8"/>
  <c r="A660" i="8"/>
  <c r="A635" i="8"/>
  <c r="A588" i="8"/>
  <c r="A556" i="8"/>
  <c r="A525" i="8"/>
  <c r="A484" i="8"/>
  <c r="A723" i="8"/>
  <c r="A651" i="8"/>
  <c r="A624" i="8"/>
  <c r="A516" i="8"/>
  <c r="A565" i="8"/>
  <c r="A579" i="8"/>
  <c r="A451" i="8"/>
  <c r="A546" i="8"/>
  <c r="A453" i="8"/>
  <c r="A331" i="8"/>
  <c r="A322" i="8"/>
  <c r="A321" i="8"/>
  <c r="A320" i="8"/>
  <c r="A315" i="8"/>
  <c r="A314" i="8"/>
  <c r="A313" i="8"/>
  <c r="A301" i="8"/>
  <c r="A300" i="8"/>
  <c r="A281" i="8"/>
  <c r="A180" i="8"/>
  <c r="A171" i="8"/>
  <c r="A125" i="8"/>
  <c r="A24" i="8"/>
  <c r="A62" i="8" l="1"/>
  <c r="A54" i="8"/>
  <c r="D10" i="8"/>
  <c r="A53" i="8"/>
  <c r="G10" i="8"/>
  <c r="A10" i="8"/>
  <c r="A58" i="8"/>
  <c r="F10" i="8"/>
  <c r="A52" i="8"/>
  <c r="C10" i="8"/>
  <c r="A66" i="8"/>
  <c r="B10" i="8"/>
</calcChain>
</file>

<file path=xl/sharedStrings.xml><?xml version="1.0" encoding="utf-8"?>
<sst xmlns="http://schemas.openxmlformats.org/spreadsheetml/2006/main" count="379" uniqueCount="211">
  <si>
    <t>Amortización acumulada  Inversiones Inmobiliarias</t>
  </si>
  <si>
    <t>Inversiones fnras. L/P instr. Patrimonio</t>
  </si>
  <si>
    <t>Créditos a largo plazo</t>
  </si>
  <si>
    <t>Imposiciones L/P</t>
  </si>
  <si>
    <t>Fianzas constituidas L/P</t>
  </si>
  <si>
    <t>Depósitos constituidos L/P</t>
  </si>
  <si>
    <t>Activos por impuesto Diferido</t>
  </si>
  <si>
    <t>Deterioro de valor de las mercaderías</t>
  </si>
  <si>
    <t>Anticipo a Proveedores</t>
  </si>
  <si>
    <t>Clientes</t>
  </si>
  <si>
    <t>Clientes, efectos comerciales a cobrar</t>
  </si>
  <si>
    <t>Clientes de dudoso cobro</t>
  </si>
  <si>
    <t>Deterioro de valor de créditos por operaciones comerciales</t>
  </si>
  <si>
    <t>Deudores</t>
  </si>
  <si>
    <t>Deudores, efectos comerciales a cobrar</t>
  </si>
  <si>
    <t>Deudores de dudoso cobro</t>
  </si>
  <si>
    <t>Anticipos Remuneraciones</t>
  </si>
  <si>
    <t>Organismos de la Seguridad Social, deudores</t>
  </si>
  <si>
    <t>Hacienda Pública, IVA soportado</t>
  </si>
  <si>
    <t>Hacienda Pública, retenciones y pagos a cuenta</t>
  </si>
  <si>
    <t>Inversiones financieras C/P Instrumentos Patrimonio</t>
  </si>
  <si>
    <t>Créditos a corto plazo</t>
  </si>
  <si>
    <t>Imposiciones a corto plazo</t>
  </si>
  <si>
    <t>Cuenta corriente con socios y administradores</t>
  </si>
  <si>
    <t>Fianzas constituidas a corto plazo</t>
  </si>
  <si>
    <t>Depósitos Constit C/P</t>
  </si>
  <si>
    <t>Gastos Anticipados</t>
  </si>
  <si>
    <t>Caja, euros</t>
  </si>
  <si>
    <t>Bancos e instituciones de crédito c/c vista, euros</t>
  </si>
  <si>
    <t>Capital social</t>
  </si>
  <si>
    <t>Reserva Legal</t>
  </si>
  <si>
    <t>Reservas Voluntarias</t>
  </si>
  <si>
    <t>Resultado del Ejercicio</t>
  </si>
  <si>
    <t>Subvenciones oficiales de capital</t>
  </si>
  <si>
    <t>Deudas a largo plazo con entidades de crédito</t>
  </si>
  <si>
    <t xml:space="preserve">Proveedores de inmovilizado a largo plazo </t>
  </si>
  <si>
    <t>Fianzas recibidas a largo plazo</t>
  </si>
  <si>
    <t>Depósitos recibidos a largo plazo</t>
  </si>
  <si>
    <t>Pasivos por diferencias temporarias imponibles</t>
  </si>
  <si>
    <t>Deudas a corto plazo con entidades crédito</t>
  </si>
  <si>
    <t>Intereses a corto plazo de deudas con entidades de crédito</t>
  </si>
  <si>
    <t>Acreedores por Arrendamiento Financiero a corto plazo</t>
  </si>
  <si>
    <t>Proveed.inmov. a corto plazo</t>
  </si>
  <si>
    <t>Intereses a c/p de deudas</t>
  </si>
  <si>
    <t>Partidas pendientes de aplicación</t>
  </si>
  <si>
    <t>Fianzas recibidas a corto plazo</t>
  </si>
  <si>
    <t>Depósitos recibidos a corto plazo</t>
  </si>
  <si>
    <t>Proveedores</t>
  </si>
  <si>
    <t>Proveedores, efectos comerciales a pagar</t>
  </si>
  <si>
    <t>Acreedores por prestaciones de servicios</t>
  </si>
  <si>
    <t>Acreedores, efectos comerciales a pagar</t>
  </si>
  <si>
    <t>Remuneraciones Pendientes de Pago</t>
  </si>
  <si>
    <t>Organismos de la Seguridad Social, acreedores</t>
  </si>
  <si>
    <t>Hacienda Pública, IVA repercutido</t>
  </si>
  <si>
    <t>Anticipos de clientes</t>
  </si>
  <si>
    <t>Ingresos Anticipados</t>
  </si>
  <si>
    <t>Cuenta</t>
  </si>
  <si>
    <t>Descripción</t>
  </si>
  <si>
    <t>Inmovilizado intangible</t>
  </si>
  <si>
    <t>Inmovilizado material</t>
  </si>
  <si>
    <t>Inversiones inmobiliarias</t>
  </si>
  <si>
    <t>Amortización Acumulada inmovilizado intangible</t>
  </si>
  <si>
    <t>Amortización Acumulada inmovilizado material</t>
  </si>
  <si>
    <t>Deterioro del valor de inmovilizado intangible</t>
  </si>
  <si>
    <t>Deterioro de valor de inmovilizado material</t>
  </si>
  <si>
    <t>Deterioro de valor de inversiones inmobiliarias</t>
  </si>
  <si>
    <t>Mercaderías</t>
  </si>
  <si>
    <t>Hacienda Pública, deudora</t>
  </si>
  <si>
    <t>Hacienda Pública, acreedora</t>
  </si>
  <si>
    <t>Cuenta corriente con empresas del grupo, asociadas y otras</t>
  </si>
  <si>
    <t>Servicios exteriores</t>
  </si>
  <si>
    <t>Impuestos</t>
  </si>
  <si>
    <t>Gastos de personal</t>
  </si>
  <si>
    <t>Pérdidas de gestión corriente</t>
  </si>
  <si>
    <t>Variación de existencias</t>
  </si>
  <si>
    <t>Amortización del inmovilizado</t>
  </si>
  <si>
    <t>Pérdidas por deterioro</t>
  </si>
  <si>
    <t>Ventas y prestación de servicios</t>
  </si>
  <si>
    <t>Aprovisionamientos y trabajos realizados por otras emrpesas</t>
  </si>
  <si>
    <t>Subvenciones, donaciones  y legados</t>
  </si>
  <si>
    <t>Ingresos de gestión corriente</t>
  </si>
  <si>
    <t>Deberá verificar la razonabilidad del ingreso por subvenciones, donaciones y legados atendiendo a los acuerdos de las mismas para la imputación temporal correcta en pérdidas y ganancias</t>
  </si>
  <si>
    <t>Ingresos financieros por inversiones</t>
  </si>
  <si>
    <t>Gastos financieros por deudas</t>
  </si>
  <si>
    <t>Deberá verificar la razonabilidad del ingreso por importe neto de la cifra de negocios (ventas, prestación de servicios, devoluciones de ventas, rappels por ventas,…) atendiendo al devengo de la factura (fecha de albarán) y su naturaleza</t>
  </si>
  <si>
    <t>Movimientos deudores</t>
  </si>
  <si>
    <t>Movimientos acreedores</t>
  </si>
  <si>
    <t>Deberá verificarse la concordancia de los asientos contables con la Escritura Pública de reducción de capital social de la empresa</t>
  </si>
  <si>
    <t>Deberá verificarse la concordancia de los asientos contables con la Escritura Pública de ampliación de capital social de la empresa</t>
  </si>
  <si>
    <t>Deberá verificarse la concordancia de los asientos contables con la documentación soporte (p.e.: Actas de reuniones, Cuentas Anuales, Estatutos,...) que justifica el aumento de esta cuenta</t>
  </si>
  <si>
    <t>Deberá verificarse la concordancia de los asientos contables con la documentación soporte (p.e.: Actas de reuniones, Cuentas Anuales, Estatutos,...) que justifica la reducción de esta cuenta</t>
  </si>
  <si>
    <t>Deberá comprobarse que la contabilización del reparto del resultado del ejercicio anterior se corresponde con el aprobado por la Junta General Ordinaria que aprobó las Cuentas Anuales del ejercicio anterior</t>
  </si>
  <si>
    <t>Aspectos a considerar</t>
  </si>
  <si>
    <t>Otros aspectos a considerar</t>
  </si>
  <si>
    <t>Deberá verificarse la concordancia entre los asientos contables y la amortización temporal de las subvenciones de capital transferidas al resultado del ejercicio (este traspaso debe analizarse conjuntamente con el movimiento de la cuenta "479. Pasivos por impuesto diferido")</t>
  </si>
  <si>
    <t>Deberá verificarse la concordancia entre los asientos contables y la documentación soporte que justifica la percepción de una subvención de capital por parte de la emrpesa neta de su efecto impositivo (el efecto impositivo deberá aparecer registrado en la cuenta "479. Pasivos por impuesto diferido")</t>
  </si>
  <si>
    <t xml:space="preserve">Deberá verificarse el adecuado traspaso a corto plazo de la deuda con vencimiento en el ejercicio siguiente. </t>
  </si>
  <si>
    <t>El saldo final deberá corresponder con el capital vivo (sólo principal) pendiente de amortizar a más de un año.</t>
  </si>
  <si>
    <t>Se corresponden con la percepción de nuevas operaciones financieras. Deberá verificarse que las cuotas con vencimiento a más de un año aparecen registradas dentro de esta cuenta.</t>
  </si>
  <si>
    <t>Se corresponden con la percepción de nuevas operaciones de inversión. Deberá verificarse que las cuotas con vencimiento a más de un año aparecen registradas dentro de esta cuenta.</t>
  </si>
  <si>
    <t>El saldo final deberá corresponder con la deuda viva por operaciones de inversión financiadas pendientes de amortizar a más de un año.</t>
  </si>
  <si>
    <t>Se corresponden con la percepción de nuevas operaciones de arrendamiento financiero. Deberá verificarse que las cuotas con vencimiento a más de un año aparecen registradas dentro de esta cuenta.</t>
  </si>
  <si>
    <t>El saldo final deberá corresponder con el capital vivo (sólo principal) pendiente de amortizar a más de un año por operaciones de arrendamiento financiero.</t>
  </si>
  <si>
    <t>Deberá verificarse que estos movimientos se corresponden con el traspaso a corto plazo de fianzas o con su devolución</t>
  </si>
  <si>
    <t>Deberá verificarse que estos movimientos se corresponden con el traspaso a corto plazo de depósitos o con su devolución</t>
  </si>
  <si>
    <t>Deberá verificarse que estos movimientos contables se corresponden con cantidades recibidas por la empresa en forma de fianzas y exigibles en el largo plazo, según los términos de los acuerdos firmados entre partes</t>
  </si>
  <si>
    <t>Deberá verificarse que estos movimientos contables se corresponden con cantidades recibidas por la empresa en forma de depósitos y exigibles en el largo plazo, según los términos de los acuerdos firmados entre partes</t>
  </si>
  <si>
    <t>Comprobar que los elementos dados de baja han salido de la empresa y existe documentación soporte que justifique esta baja</t>
  </si>
  <si>
    <t>Deberá verificarse que las altas tienen su correspondiente documentación soporte y que el elemento activado está en condiciones de uso en la empresa</t>
  </si>
  <si>
    <t>Deberá verificarse que las altas se corresponden con activos de naturaleza inmobiliaria controlados económicamente por la empresa. En consecuencia, la documentación soporte debe justificar su registro dentro de esta partida (no son, por tanto, ni inmovilizados materiales ni existencias).</t>
  </si>
  <si>
    <t>Comprobar que la sociedad ha dejado de tener control de estos elementos o son susceptibles de reclasificación y existe documentación soporte que justifique su baja o traspaso</t>
  </si>
  <si>
    <t>Deberá verificarse que las altas registradas en esta cuenta tienen su correspondiente documentación soporte.</t>
  </si>
  <si>
    <t>Deberá comprobarse que las bajas se corresponden con la documentación soporte que justifique la extinción de los acuerdos o su reclasificación</t>
  </si>
  <si>
    <t>Ver comentarios realizados en el epígrafe "250. Inversiones fnras. L/P instr. Patrimonio"</t>
  </si>
  <si>
    <t>Deberá verificarse que estos movimientos se corresponden con los valores amortizados de los elementos de inmovilizado que han sido dados de baja</t>
  </si>
  <si>
    <t xml:space="preserve">Deberá verificarse que las altas tienen su correspondiente documentación soporte (Cuadros de amortización). Deberá comprobarse que el elemento está amortizándose atendiendo a  su vida útil considerando el valor residual que este elemento pudiera tener. </t>
  </si>
  <si>
    <t>Amortizaciones del ejercicio: Los criterios deben ser uniformes a lo largo de los ejercicios, pudiendo ser orientativas las tablas fiscales de amortización. También hemos de asegurarnos si, en su caso, hemos aplicado una mayor amortización a los elementos usados o que funcionan en más de un turno de trabajo. En caso de tener una amortización contable superior a la permitida por la fiscalidad, deberá tenerse en cuenta esta cirsunstancia para realizar los correspondientes ajustes en el cálculo del impuesto sobre sociedades.</t>
  </si>
  <si>
    <t>Deberá verificarse que las bajas tienen su correspondiente justificación documental, no resultando de aplicación el deterioro registrado con anterioridad.</t>
  </si>
  <si>
    <t>Deberá verificarse que el registro contable de este deterioro se encuentra adecuadamente justificado documentalmente (tasación, valoración, …)</t>
  </si>
  <si>
    <t>Deberá verificarse que las altas en esta partida se corresponden con los inventarios físicos realizados por la sociedad y valorados de acuerdo con criterios admisibles (FIFO o coste medio ponderado)</t>
  </si>
  <si>
    <t>Deberá verificarse que la baja de mercaderías se corresponde con el valor de las existencias que aparecía registrado contablemente al inicio del periodo</t>
  </si>
  <si>
    <t>Deberá verificarse que el registro contable de este deterioro se encuentra adecuadamente justificado documentalmente (valor neto realizable)</t>
  </si>
  <si>
    <t>Acreedores arrendamiento financiero largo plazo</t>
  </si>
  <si>
    <t>Saldo</t>
  </si>
  <si>
    <t>Clientes, operaciones de "factoring"</t>
  </si>
  <si>
    <t>El saldo de esta cuenta representará el valor de créditos con clientes que se han cedido en operaciones de "factoring" en las que la empresa retiene sustancialmente los riesgos y beneficios de los derechos de cobro.</t>
  </si>
  <si>
    <t>El saldo de esta cuenta representará el valor de entregas de clientes, normalmente en efectivo en concepto de "a cuenta" de suministros futuros.</t>
  </si>
  <si>
    <t>El saldo de esta cuenta representará el valor de créditos con compradores de servicios que no tienen la condición estricta de clientes y son otros deudores de tráfico no incluidos en otras cuentas de este grupo. También podrá representar el importe de las donaciones y legados a la explotación concedidos a la emrpesa que se liquiden mediante la entrega de efectivo u otros activos financieros, excluidas las subvenciones, que deben registrarse en cuentas del subgrupo 47.</t>
  </si>
  <si>
    <t>Deberá verificarse la concordancia entre los asientos contables y la amortización temporal de las subvenciones de capital transferidas al resultado del ejercicio (este traspaso debe analizarse conjuntamente con el movimiento de la cuenta "130. Subvenciones de capital"). Deberá verificarse que el movimiento de esta cuenta se corresponde con el efecto impositivo de las subvenciones de capital recibidas durante el ejercicio registradas en la cuenta "130. Subvenciones de capital"</t>
  </si>
  <si>
    <t>El saldo de esta cuenta representará el valor de créditos con deudores, formalizados en efectos de giro aceptados. Se incluirán aquellos efectos en cartera, descontados, entregados en gestión de cobro y los impagados; en éste último caso, sólo cuando no deban reflejarse en la cuenta 446.</t>
  </si>
  <si>
    <t>El saldo de esta cuenta representará el valor de sados deudores comprendidos en este subgrupo, incluidos los formalizados en efecto de giro, en los que concurran circunstancias que permitan razonablemente su calificación como de dudoso cobro.</t>
  </si>
  <si>
    <t>El saldo de esta cuenta representará el valor de entregas a cuenta de remuneraciones al personal de la empresa. Cualesquiera otros anticipos que tengan la consideración de préstamos al personal, se incluirán en la cuenta "544. Créditos a corto plazo al personal" o en la cuenta "254. Créditos a largo plazo al personal", según el plazo de vencimiento.</t>
  </si>
  <si>
    <t>El saldo de esta cuenta representará el valor de débitos de la empresa al personal por los conceptos de remuneraciones (fijas y eventuales) al personal de la empresa y de cantidades que se entregan al personal de la emrpesa para resarcirle de un daño o perjuicio.</t>
  </si>
  <si>
    <t>El saldo de esta cuenta representará el valor de créditos a favor de la empresa, de los diversos Organismos de la Seguridad Social, relacionados con las prestaciones sociales que ellos efectúan.</t>
  </si>
  <si>
    <t>El saldo de esta cuenta representará el valor de cantidades retenidas a la empresa y pagos realizados por la misma a cuenta de impuestos.</t>
  </si>
  <si>
    <t>El saldo de esta cuenta representará el valor de activos por diferencias temporarias deducibles, créditos por el derecho a compensar en ejercicios posteriores las bases imponibles negativas pendientes de compensación y deducciones y otras ventajas fiscales no utilizadas que queden pendientes de aplicar en la liquidación de los impuestos sobre beneficios. En esta cuenta figurará el importe íntegro de los activos por impuesto diferido correspondiente a los impuestos sobre beneficios, no siendo admisible su compensación con los pasivos por impuesto diferido, ni aun dentro de un mismo ejercicio. Todo ello, sin perjuicio de lo referido a cuentas anuales y contenido de la memoria, a los efectos de su presentación.</t>
  </si>
  <si>
    <t>El saldo de esta cuenta representará el valor de tributos a favor de las Administraciones Públicas, pendientes de pago, tanto si la empresa es contribuyente como si es sustituto del mismo o retenedor.</t>
  </si>
  <si>
    <t>El saldo de esta cuenta representará el valor de deudas pendientes con Organismos de la Seguridad Social como consecuencia de las prestaciones que éstos realizan.</t>
  </si>
  <si>
    <t>El saldo de esta cuenta representará el valor de diferencias que darán lugar a mayores cantidades a pagar o menores cantidades a devolver por impuestos sobre beneficios en ejercicios futuros, normalmente a medida que se recuperen los activos o se liquiden los pasivos de los que se derivan. En esta cuenta figurará el importe íntegro de los pasivos por impuesto diferido, no siendo admisible su compensación con los activos por impuesto diferido del impuesto sobre beneficios. Todo ello, sin perjuicio de lo dispuesto en cuentas anuales y contenido de la memoria, a los efectos de su presentación.</t>
  </si>
  <si>
    <t>El saldo de esta cuenta representará el valor de gastos contabilizados en el ejercicio que se cierra y que corresponden al siguiente.</t>
  </si>
  <si>
    <t>El saldo de esta cuenta representará el valor de ingresos contabilizados en el ejercicio que se cierra y que corresponden al siguiente.</t>
  </si>
  <si>
    <t>El saldo de esta cuenta representará el valor de correcciones valorativas por deterioro de créditos incobrables, con origen en operaciones de tráfico.</t>
  </si>
  <si>
    <t>El saldo de esta cuenta representará el valor de deudas contraídas con entidades de crédito por préstamos recibidos y otros débitos, con vencimiento no superior a un año.</t>
  </si>
  <si>
    <t>El saldo de esta cuenta representará el valor de deudas con suministradores de bienes de inmovilizado, con vencimiento no superior a un año.</t>
  </si>
  <si>
    <t>El saldo de esta cuenta representará el valor de deudas con vencimiento no superior a un año con otras entidades en calidad de cedentes del uso de bienes, en acuerdos que deban calificarse como arrendamientos financieros en los términos recogidos en las normas de registro y valoración.</t>
  </si>
  <si>
    <t>El saldo de esta cuenta representará el valor de intereses a pagar, con vencimiento a corto plazo, de deudas con entidades de crédito.</t>
  </si>
  <si>
    <t>El saldo de esta cuenta representará el valor de intereses a pagar, con vencimiento a corto plazo, de deudas, excluídos los que deban ser registrados en la cuenta "527. Intereses a corto plazo de deudas con entidades de crédito".</t>
  </si>
  <si>
    <t>El saldo de esta cuenta representará el valor de inversiones a corto plazo en derechos sobre el patrimonio neto -acciones con o sin cotización en un mercado regulado u otros valores, tales como participaciones en instituciones de inversión colectiva, o participaciones en sociedades de responsabilidad limitada- de entidades que no tengan la consideración de partes vinculadas.</t>
  </si>
  <si>
    <t>El saldo de esta cuenta representará el valor de préstamos y otros créditos no comerciales concedidos a terceros incluidos los formalizados mediante efetos de giro, con vencimiento no superior a un año. Cuando los créditos hayan sido concertados con partes vinculadas, la inversión se reflejará en la cuenta "532. Créditos a corto plazo a partes vinculadas".</t>
  </si>
  <si>
    <t>El saldo de esta cuenta representará el valor de saldos favorables en Bancos e Instituciones de Crédito formalizados por medio de "cuenta a plazo" o similares, con vencimiento no superior a un año y de acuerdo con las condiciones que rigen para el sistema financiero. También se incluirán con el debido desarrollo en cuentas de cuatro cifras, los intereses a cobrar, con vencimiento no superior a un año, de imposiciones a plazo.</t>
  </si>
  <si>
    <t>El saldo de esta cuenta representará el valor de cuentas corrientes con socios y administradores que no correspondan a cuentas en participación. Figurará en el activo corriente del balance la suma de saldos deudores, y en el pasivo corriente la suma de saldos acreedores.</t>
  </si>
  <si>
    <t>El saldo de esta cuenta representará el valor de cuentas corrientes persona natural o jurídica (excluyendo socios y administradores) que no sea Banco, banquero o Institución de Crédito, ni cliente o proveedor de la emrpesa y que no correspondan a cuentas en participación. Figurará en el activo corriente del balance la suma de saldos deudores, y en el pasivo corriente la suma de saldos acreedores.</t>
  </si>
  <si>
    <t>El saldo de esta cuenta representará el valor de remesas de fondos recibidas cuya causa no resulte, en principio, identificable y siempre que no correspondan a operaciones que por su naturaleza deban incluirse en otros subgrupos. Tales remesas permanecerán registradas en esta cuenta el tiempo estrictamente necesario para aclarar su causa.</t>
  </si>
  <si>
    <t>El saldo de esta cuenta representará el valor de efectivo recibido como garantía del cumplimiento de una obligación, a plazo no superior a un año.</t>
  </si>
  <si>
    <t xml:space="preserve">El saldo de esta cuenta representará el valor de efectivo recibido en concepto de depósito irregular, a plazo no superior a un año. </t>
  </si>
  <si>
    <t>El saldo de esta cuenta representará el valor de efectivo entregado como garantía del cumplimiento de una obligación, a plazo no superior a un año.</t>
  </si>
  <si>
    <t>El saldo de esta cuenta representará el valor de efectivo entregado en concepto de depósito irregular, a plazo no superior a un año.</t>
  </si>
  <si>
    <t>El saldo de esta cuenta representará el valor de saldos a favor de la empresa, en cuentas corrientes. Se excluirán de contabilizar en esta cuenta los saldos de Bancos cuando no sean de disponibilidad inmediata, así como los saldos de disposición inmediata si no estuvieran en poder de Bancos. También se excluirán los descubiertos bancarios, que figurarán, en todo caso, en el pasivo corriente del balance.</t>
  </si>
  <si>
    <t>Realizado</t>
  </si>
  <si>
    <t xml:space="preserve">Si </t>
  </si>
  <si>
    <t>No</t>
  </si>
  <si>
    <t>N/A</t>
  </si>
  <si>
    <t>Estos saldos deberían estar adecuadamente soportados por el análisis individualizado de morososidad que debería haberse realizado, con independencia del criterio fiscal aplicado a efectos del Impuesto sobre Sociedades</t>
  </si>
  <si>
    <t>El saldo de esta cuenta representará el valor de subvenciones pendientes de cobro, compensaciones, desgravaciones, devoluciones de impuestos y, en general, cuantas percepciones sean debidas por motivos fiscales o de fomento realizadas por las Administraciones Públicas, excluida la Seguridad Social.</t>
  </si>
  <si>
    <t>El saldo de esta cuenta representará el valor de IVA devengado con motivo de la adquisición de bienes y servicios y de otras operaciones comprendidas en el texto legal, que tenga carácter deducible. Al final de cada período de liquidación (trimestral o mensual) esta cuenta debería quedar regularizada. En consecuencia, al cierre del ejercicio la misma debería estar a "cero"</t>
  </si>
  <si>
    <t>El saldo de esta cuenta representará el valor de IVA devengado con motivo de la entrega de bienes o de la prestación de servicios y de otras operaciones comprendidas en el texto legal. Al final de cada período de liquidación (trimestral o mensual) esta cuenta debería quedar regularizada. En consecuencia, al cierre del ejercicio la misma debería estar a "cero"</t>
  </si>
  <si>
    <t>Deberá verificar la razonabilidad del gasto por aprovisionamientos (compras, devoluciones, rappels, trabajos realizados por otras empresas,…) atendiendo al devengo de la factura (fecha de alta de la mercancía en almacén) y su naturaleza</t>
  </si>
  <si>
    <t>En esta cuenta deberían estar registradas únicamente las diferencias entre las existencias iniciales y finales de productos terminados y en curso de fabricación, subproductos, residuos y materiales recuperados</t>
  </si>
  <si>
    <t>En esta cuenta deberían estar registradas únicamente las diferencias entre las existencias iniciales y finales de materia prima, mercaderías y otros aprovisionamientos</t>
  </si>
  <si>
    <t>Deberá verificarse que el saldo de esta cuenta representa el valor de las deudas contraídas con suministradores de servicios que no tienen la condición estricta de proveedores.</t>
  </si>
  <si>
    <t>Observaciones</t>
  </si>
  <si>
    <t>El saldo deudor en esta cuenta representará un anticipo efectuado a proveedores y por lo tanto deberá verificarse el posible defecto de gasto en la cuenta de pérdidas y ganancias.</t>
  </si>
  <si>
    <t>Ver comentarios realizados en el epígrafe "540. Inversiones fnras. C/P instr. Patrimonio"</t>
  </si>
  <si>
    <t>Deberá verificar la razonabilidad del gasto por servicios exteriores (arrendamientos, reparaciones, serv. prof. Independientes,…) atendiendo al devengo de la factura (fecha del servicio recibido) y su naturaleza</t>
  </si>
  <si>
    <t>De acuerdo con la naturaleza de esta cuenta no deberían aparecer saldos deudores en esta cuenta al cierre del ejercicio.</t>
  </si>
  <si>
    <t>Deberá verificarse que el saldo de esta cuenta representa el valor de entregas a proveedores, en concepto de "a cuenta" de suministros futuros.</t>
  </si>
  <si>
    <t>Dada la naturaleza de esta cuenta, no deberían existir saldos deudores.</t>
  </si>
  <si>
    <t>Deberá verificar la razonabilidad del gasto por impuestos (IS y Otros tributos) atendiendo a la razonabilidad y periodicidad de los mismos</t>
  </si>
  <si>
    <t>Deberá verificar la razonabilidad del gasto por empleo de personal (sueldos y salarios, seguridad social, indemnizaciones,…) atendiendo a la razonabilidad y devengo del mismo</t>
  </si>
  <si>
    <t>Deberá verificar la razonabilidad del gasto por gestión corriente (créditos comerciales incobrables, operaciones en común y otras pérdidas) atendiendo a la razonabilidad y devengo del mismo</t>
  </si>
  <si>
    <t>Deberá verificar la razonabilidad del gasto por intereses (con entidades de crédito y otras deudas) atendiendo a la razonabilidad y devengo del mismo</t>
  </si>
  <si>
    <t>Deberá verificar la razonabilidad del gasto por amortizaciones (inmovilizado material e intangible e inversiones inmobiliarias) atendiendo a la razonabilidad y devengo del mismo</t>
  </si>
  <si>
    <t>Deberá verificar la razonabilidad del gasto por deterioro de valor (inmovilizados, aprovisionamientos, operaciones comeciales, créditos,...) atendiendo a la razonabilidad y devengo del mismo</t>
  </si>
  <si>
    <t>Deberá verificar la razonabilidad del ingreso por gestión corriente (operaciones en común, arrendamientos, comisiones,...) atendiendo a la razonabilidad y devengo del mismo</t>
  </si>
  <si>
    <t>Deberá verificar la razonabilidad del ingreso por inversiones (en otras empresas, en entidades de crédito,...) atendiendo a la razonabilidad y devengo del mismo</t>
  </si>
  <si>
    <t>De acuerdo con la naturaleza de esta cuenta no deberían aparecer saldos acreedor en esta cuenta al cierre del ejercicio.</t>
  </si>
  <si>
    <t>El saldo acreedor en esta cuenta representará un anticipo recibido por clientes y por lo tanto deberá verificarse el posible defecto de ingresos en la cuenta de pérdidas y ganancias (ingresos diferidos). Deberá tener en cuenta el consiguiente devengo de IVA Repercutido por el anticipo.</t>
  </si>
  <si>
    <t>Deberá hacerse un análisis perídico del deterioro de las partidas que componen esta partida (fondo de comercio, concesión administrativa,…)</t>
  </si>
  <si>
    <t>El saldo de esta cuenta representará el valor de disponbilidades de medios líquidos en caja. (Limitación de pagos en efectivo superiores a 2.500 euros prevista en el artículo 7 de la Ley 7/2012, de 29 de octubre)</t>
  </si>
  <si>
    <t>Distinción entre subvenciones: deberá comprobarse que se ha dado un tratamiento contable diferenciado a las subvenciones de explotación y a las de capital; si bien las subvenciones de explotación forman parte de los ingresos del ejercicio, las Subvenciones de capital, recibidas para la adquisición de un elemento no amortizable habrán de imputarse en el ejercicio que el bien salga del inventario. En el caso más frecuente que se haya concedido para financiar un bien de inmovilizado amortizable, debemos asegurarnos que el importe recalado como ingreso en Pérdidas y Ganancias se corresponde con el porcentaje de amortización correspondiente al bien que está financiado. Se reitera la importancia que las subvenciones de capital deben figurar en el Patrimonio Neto deducido su efecto impositivo (el cual aparece en la cuenta "479. Pasivos por impuesto diferido")</t>
  </si>
  <si>
    <t>Gastos que deben ser activados: debe tenerse en cuenta que determinados gastos que supongan la mejora de un inmovilizado (porque aumenten su vida útil, capacidad o productividad) deben aparecer contabilizados como mayor valor del mismo y no como un gasto en la cuenta de "622. Reparaciones y conservación".</t>
  </si>
  <si>
    <t>Clasificación de activos financieros: es importante que revisemos, antes de finalizar el año, la clasificación que hemos hecho de los activos financieros, según que estemos aplicando el PGC normal o el de pymes. Si aplicamos el PGC de Pymes sólo existen tres categorías (activos a coste amortizado, activos mantenidos para negociar y activos financieros a coste), frente a las seis categorías del PGC normal (préstamos y partidas a cobrar, inversiones mantenidas hasta el vencimiento, activos financieros mantenidos para negociar, inversiones en empresas del grupo, multigrupo y asociadas y activos disponibles para la venta). Dependiendo de la calificación que hagamos el activo tendrá una valoración y su valor se corregirá de una u otra manera (la cartera de negociación se valora por su valor razonable a fin de ejercicio y las variaciones se registran directamente contra pérdidas y ganancias; los préstamos y partidas a cobrar se valoran a fin de ejercicio por su coste amortizado; los activos financieros disponibles para la venta se valoran a fin de ejercicio por su valor razonable, revertiendo las diferencias directamente contra Patrimonio).</t>
  </si>
  <si>
    <t>Existencias: deberá verificarse si han sido registrados en el valor de las mismas tanto los costes directos como los indirectos imputados razonablemente.</t>
  </si>
  <si>
    <t>La cuenta de 475 H.P. retenciones de capital mobiliario  debe reflejar el importe del modelo 123 presentado en enero.                                                                                           La cuenta de 475 H.P. retenciones de capital inmobiliario  debe reflejar el importe del impreso 115 presentado en enero.                                                                                   La cuenta 475 H.P. acreedora por IVA debe ser cero en el caso que salga el IVA a devolver o a compensar en diciembre o debe reflejar el valor del modelo 303 en el caso que salga a pagar. La cuenta 475 H.P. acreedora por Impuesto sobre Sociedades debe ser el importe del modelo 200 a pagar o cero en el caso de salir a devolver.</t>
  </si>
  <si>
    <t>El saldo de la cuenta 476 Organismos de la Seguridad Social acreedores a 31 de diciembre debe ser el importe de los Seguros Sociales de diciembre, los cuales se abonan el 31 de enero.</t>
  </si>
  <si>
    <t>Conciliación de cuentas de crédito, donde debe quedar el importe dispuesto, no el total disponible. Diferencias de cambio: habrá que comprobar si a cierre de ejercicio hemos valorado las cuentas de tesorería, créditos y débitos al tipo de cambio en vigor y las diferencias se han cargado o abonado a Pérdidas y Ganancias. Periodificación de las deudas a corto y largo plazo. Es importante, ya que en la memoria tenemos que hacer un desglose de deudas por vencimientos que cuadre con el balance.</t>
  </si>
  <si>
    <t>Contabilización de intereses devengados y no vencidos, tanto de ingresos como de gastos financieros.</t>
  </si>
  <si>
    <t>Conciliación de cuentas de tesorería con el arqueo de caja.</t>
  </si>
  <si>
    <t>Conciliación de cuentas de tesorería con los extractos bancarios.</t>
  </si>
  <si>
    <t>Distinción entre subvenciones: comprobar que se han contabilizado correctamente tanto las subvenciones de explotación como las de capital. En el caso de subvenciones de explotación éstas forman parte de los ingresos del ejercicio.</t>
  </si>
  <si>
    <r>
      <t xml:space="preserve">La cuenta de </t>
    </r>
    <r>
      <rPr>
        <sz val="10"/>
        <color rgb="FF000000"/>
        <rFont val="Verdana"/>
        <family val="2"/>
      </rPr>
      <t>473 H.P. retenciones y pagos a cuenta  debe ser cero por la contabilización del impuesto de sociedades. Como cuestión previa, es necesario conciliar las retenciones soportadas con los ingresos que las originan, que pueden ser arrendamientos o rendimientos de capital mobiliario, solicitando a los retenedores la expedición del oportuno certificado.</t>
    </r>
  </si>
  <si>
    <t>Consideraciones</t>
  </si>
  <si>
    <t>Formulario para el cierre contable del ejercicio</t>
  </si>
  <si>
    <t>Ejercicio:</t>
  </si>
  <si>
    <t>Empresa:</t>
  </si>
  <si>
    <t>Modelo Normal</t>
  </si>
  <si>
    <t>Modelo Abreviado</t>
  </si>
  <si>
    <t>Señalar con "X" la opción escogida</t>
  </si>
  <si>
    <t>Cuestionario sobre contenido mínimo de la Memoria Normal</t>
  </si>
  <si>
    <t>Cuestionario sobre contenido mínimo de la Memoria Abreviada</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</si>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</sst>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rgb="FF000000"/>
      <name val="Verdana"/>
      <family val="2"/>
    </font>
    <font>
      <b/>
      <sz val="10"/>
      <color rgb="FF000000"/>
      <name val="Verdana"/>
      <family val="2"/>
    </font>
    <font>
      <u/>
      <sz val="11"/>
      <color theme="10"/>
      <name val="Calibri"/>
      <family val="2"/>
      <scheme val="minor"/>
    </font>
    <font>
      <sz val="11"/>
      <color theme="8" tint="-0.249977111117893"/>
      <name val="Calibri"/>
      <family val="2"/>
      <scheme val="minor"/>
    </font>
    <font>
      <sz val="9"/>
      <color theme="1"/>
      <name val="Tahoma"/>
      <family val="2"/>
    </font>
    <font>
      <sz val="9"/>
      <color rgb="FF000080"/>
      <name val="Tahoma"/>
      <family val="2"/>
    </font>
    <font>
      <sz val="11"/>
      <color rgb="FF000080"/>
      <name val="Calibri"/>
      <family val="2"/>
      <scheme val="minor"/>
    </font>
    <font>
      <sz val="9"/>
      <name val="Tahoma"/>
      <family val="2"/>
    </font>
    <font>
      <sz val="9"/>
      <color rgb="FF000080"/>
      <name val="Calibri"/>
      <family val="2"/>
      <scheme val="minor"/>
    </font>
    <font>
      <sz val="20"/>
      <color rgb="FFFF0000"/>
      <name val="Calibri"/>
      <family val="2"/>
      <scheme val="minor"/>
    </font>
    <font>
      <sz val="11"/>
      <color rgb="FF0070C0"/>
      <name val="Calibri"/>
      <family val="2"/>
      <scheme val="minor"/>
    </font>
    <font>
      <b/>
      <sz val="9"/>
      <color rgb="FF000080"/>
      <name val="Tahoma"/>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159">
    <xf numFmtId="0" fontId="0" fillId="0" borderId="0" xfId="0"/>
    <xf numFmtId="0" fontId="0" fillId="0" borderId="0" xfId="0" applyAlignment="1" applyProtection="1">
      <alignment vertical="center"/>
      <protection locked="0"/>
    </xf>
    <xf numFmtId="0" fontId="0" fillId="33" borderId="0" xfId="0" applyFill="1" applyBorder="1" applyAlignment="1" applyProtection="1">
      <alignment vertical="center"/>
    </xf>
    <xf numFmtId="0" fontId="0" fillId="33" borderId="0" xfId="0" applyFont="1" applyFill="1" applyBorder="1" applyAlignment="1" applyProtection="1">
      <alignment vertical="center"/>
    </xf>
    <xf numFmtId="0" fontId="0" fillId="33" borderId="0" xfId="0" applyFill="1" applyAlignment="1" applyProtection="1">
      <alignment vertical="center"/>
    </xf>
    <xf numFmtId="0" fontId="0" fillId="33" borderId="18" xfId="0" applyFont="1" applyFill="1" applyBorder="1" applyAlignment="1" applyProtection="1">
      <alignment vertical="center"/>
    </xf>
    <xf numFmtId="0" fontId="0" fillId="33" borderId="0" xfId="0" applyFill="1" applyBorder="1" applyAlignment="1" applyProtection="1">
      <alignment horizontal="center" vertical="center"/>
    </xf>
    <xf numFmtId="0" fontId="0" fillId="33" borderId="0" xfId="0" applyFont="1" applyFill="1" applyBorder="1" applyAlignment="1" applyProtection="1">
      <alignment vertical="center" wrapText="1"/>
    </xf>
    <xf numFmtId="0" fontId="0" fillId="33" borderId="19" xfId="0" applyFont="1" applyFill="1" applyBorder="1" applyAlignment="1" applyProtection="1">
      <alignment vertical="center"/>
    </xf>
    <xf numFmtId="0" fontId="19" fillId="33" borderId="0" xfId="0" applyFont="1" applyFill="1" applyBorder="1" applyAlignment="1" applyProtection="1">
      <alignment horizontal="justify" vertical="center" wrapText="1"/>
    </xf>
    <xf numFmtId="0" fontId="20" fillId="33" borderId="0" xfId="0" applyFont="1" applyFill="1" applyBorder="1" applyAlignment="1" applyProtection="1">
      <alignment horizontal="justify" vertical="center" wrapText="1"/>
    </xf>
    <xf numFmtId="0" fontId="18" fillId="33" borderId="0" xfId="0" applyFont="1" applyFill="1" applyBorder="1" applyAlignment="1" applyProtection="1">
      <alignment vertical="center" wrapText="1"/>
    </xf>
    <xf numFmtId="0" fontId="0" fillId="33" borderId="21" xfId="0" applyFont="1" applyFill="1" applyBorder="1" applyAlignment="1" applyProtection="1">
      <alignment vertical="center" wrapText="1"/>
    </xf>
    <xf numFmtId="0" fontId="22" fillId="33" borderId="19" xfId="0" applyFont="1" applyFill="1" applyBorder="1" applyAlignment="1" applyProtection="1">
      <alignment horizontal="right" vertical="center" shrinkToFit="1"/>
    </xf>
    <xf numFmtId="0" fontId="22" fillId="33" borderId="0" xfId="0" applyFont="1" applyFill="1" applyBorder="1" applyAlignment="1" applyProtection="1">
      <alignment horizontal="right" vertical="center" shrinkToFit="1"/>
    </xf>
    <xf numFmtId="0" fontId="0" fillId="33" borderId="19" xfId="0" applyFill="1" applyBorder="1" applyAlignment="1" applyProtection="1">
      <alignment vertical="center"/>
      <protection locked="0"/>
    </xf>
    <xf numFmtId="0" fontId="22" fillId="33" borderId="18" xfId="0" applyFont="1" applyFill="1" applyBorder="1" applyAlignment="1" applyProtection="1">
      <alignment vertical="center"/>
    </xf>
    <xf numFmtId="0" fontId="22" fillId="33" borderId="21" xfId="0" applyFont="1" applyFill="1" applyBorder="1" applyAlignment="1" applyProtection="1">
      <alignment horizontal="right" vertical="center" shrinkToFit="1"/>
    </xf>
    <xf numFmtId="0" fontId="0" fillId="33" borderId="21" xfId="0" applyFill="1" applyBorder="1" applyAlignment="1" applyProtection="1">
      <alignment horizontal="center" vertical="center"/>
    </xf>
    <xf numFmtId="0" fontId="0" fillId="33" borderId="18" xfId="0" applyFont="1" applyFill="1" applyBorder="1" applyAlignment="1" applyProtection="1">
      <alignment horizontal="left" vertical="center"/>
    </xf>
    <xf numFmtId="0" fontId="25" fillId="34" borderId="10" xfId="0" applyFont="1" applyFill="1" applyBorder="1" applyAlignment="1" applyProtection="1">
      <alignment horizontal="center"/>
    </xf>
    <xf numFmtId="0" fontId="0" fillId="0" borderId="0" xfId="0" applyAlignment="1" applyProtection="1">
      <alignment vertical="center"/>
    </xf>
    <xf numFmtId="0" fontId="25" fillId="33" borderId="19" xfId="0" applyFont="1" applyFill="1" applyBorder="1" applyAlignment="1" applyProtection="1">
      <alignment horizontal="center"/>
    </xf>
    <xf numFmtId="0" fontId="25" fillId="33" borderId="19" xfId="0" applyFont="1" applyFill="1" applyBorder="1" applyAlignment="1" applyProtection="1">
      <alignment horizontal="left" vertical="center" shrinkToFit="1"/>
    </xf>
    <xf numFmtId="0" fontId="0" fillId="33" borderId="0" xfId="0" applyFill="1" applyBorder="1" applyAlignment="1" applyProtection="1">
      <alignment vertical="center" wrapText="1"/>
    </xf>
    <xf numFmtId="0" fontId="21" fillId="33" borderId="0" xfId="42" applyFill="1" applyBorder="1" applyAlignment="1" applyProtection="1">
      <alignment vertical="center" wrapText="1"/>
    </xf>
    <xf numFmtId="0" fontId="0" fillId="33" borderId="25" xfId="0" applyFill="1" applyBorder="1" applyAlignment="1" applyProtection="1">
      <alignment vertical="center"/>
    </xf>
    <xf numFmtId="0" fontId="0" fillId="33" borderId="19" xfId="0" applyFill="1" applyBorder="1" applyAlignment="1" applyProtection="1">
      <alignment horizontal="center" vertical="center"/>
    </xf>
    <xf numFmtId="0" fontId="0" fillId="33" borderId="19" xfId="0" applyFont="1" applyFill="1" applyBorder="1" applyAlignment="1" applyProtection="1">
      <alignment horizontal="right" vertical="center" shrinkToFit="1"/>
    </xf>
    <xf numFmtId="0" fontId="0" fillId="0" borderId="0" xfId="0" applyBorder="1" applyAlignment="1" applyProtection="1">
      <alignment vertical="center"/>
    </xf>
    <xf numFmtId="0" fontId="0" fillId="33" borderId="0" xfId="0" applyFill="1" applyAlignment="1" applyProtection="1">
      <alignment horizontal="center" vertical="center"/>
    </xf>
    <xf numFmtId="0" fontId="0" fillId="33" borderId="18" xfId="0" applyFont="1" applyFill="1" applyBorder="1" applyAlignment="1" applyProtection="1">
      <alignment horizontal="center" vertical="center"/>
    </xf>
    <xf numFmtId="0" fontId="0" fillId="33" borderId="20" xfId="0" applyFill="1" applyBorder="1" applyAlignment="1" applyProtection="1">
      <alignment horizontal="center" vertical="center"/>
      <protection locked="0"/>
    </xf>
    <xf numFmtId="0" fontId="0" fillId="33" borderId="12" xfId="0" applyFill="1" applyBorder="1" applyAlignment="1" applyProtection="1">
      <alignment horizontal="center" vertical="center" wrapText="1"/>
      <protection locked="0"/>
    </xf>
    <xf numFmtId="0" fontId="18" fillId="33" borderId="12" xfId="0" applyFont="1" applyFill="1" applyBorder="1" applyAlignment="1" applyProtection="1">
      <alignment horizontal="center" vertical="center" wrapText="1"/>
      <protection locked="0"/>
    </xf>
    <xf numFmtId="0" fontId="0" fillId="33" borderId="12" xfId="0" applyFill="1" applyBorder="1" applyAlignment="1" applyProtection="1">
      <alignment horizontal="center" vertical="center"/>
      <protection locked="0"/>
    </xf>
    <xf numFmtId="0" fontId="20" fillId="33" borderId="12" xfId="0" applyFont="1" applyFill="1" applyBorder="1" applyAlignment="1" applyProtection="1">
      <alignment horizontal="center" vertical="center" wrapText="1"/>
      <protection locked="0"/>
    </xf>
    <xf numFmtId="0" fontId="22" fillId="33" borderId="0" xfId="0" applyFont="1" applyFill="1" applyBorder="1" applyAlignment="1" applyProtection="1">
      <alignment horizontal="center" vertical="center" shrinkToFit="1"/>
      <protection locked="0"/>
    </xf>
    <xf numFmtId="0" fontId="0" fillId="33" borderId="19" xfId="0" applyFill="1" applyBorder="1" applyAlignment="1" applyProtection="1">
      <alignment horizontal="center" vertical="center" wrapText="1"/>
    </xf>
    <xf numFmtId="0" fontId="0" fillId="33" borderId="0" xfId="0" applyFill="1" applyBorder="1" applyAlignment="1" applyProtection="1">
      <alignment horizontal="center" vertical="center" wrapText="1"/>
    </xf>
    <xf numFmtId="0" fontId="21" fillId="33" borderId="12" xfId="42" applyFill="1" applyBorder="1" applyAlignment="1" applyProtection="1">
      <alignment horizontal="center" vertical="center" wrapText="1"/>
      <protection locked="0"/>
    </xf>
    <xf numFmtId="0" fontId="0" fillId="33" borderId="13" xfId="0" applyFill="1" applyBorder="1" applyAlignment="1" applyProtection="1">
      <alignment horizontal="center" vertical="center" wrapText="1"/>
      <protection locked="0"/>
    </xf>
    <xf numFmtId="0" fontId="0" fillId="33" borderId="0" xfId="0" applyFill="1" applyBorder="1" applyAlignment="1" applyProtection="1">
      <alignment horizontal="center" vertical="center"/>
      <protection locked="0"/>
    </xf>
    <xf numFmtId="0" fontId="0" fillId="33" borderId="0" xfId="0" applyFill="1" applyBorder="1" applyAlignment="1" applyProtection="1">
      <alignment horizontal="center" vertical="center" wrapText="1"/>
      <protection locked="0"/>
    </xf>
    <xf numFmtId="0" fontId="0" fillId="33" borderId="0" xfId="0" applyFill="1" applyAlignment="1" applyProtection="1">
      <alignment horizontal="left" vertical="center"/>
    </xf>
    <xf numFmtId="0" fontId="0" fillId="33" borderId="20" xfId="0" applyFill="1" applyBorder="1" applyAlignment="1" applyProtection="1">
      <alignment horizontal="left" vertical="center"/>
      <protection locked="0"/>
    </xf>
    <xf numFmtId="0" fontId="0" fillId="33" borderId="12" xfId="0" applyFill="1" applyBorder="1" applyAlignment="1" applyProtection="1">
      <alignment horizontal="left" vertical="center" wrapText="1"/>
      <protection locked="0"/>
    </xf>
    <xf numFmtId="0" fontId="18" fillId="33" borderId="12" xfId="0" applyFont="1" applyFill="1" applyBorder="1" applyAlignment="1" applyProtection="1">
      <alignment horizontal="left" vertical="center" wrapText="1"/>
      <protection locked="0"/>
    </xf>
    <xf numFmtId="0" fontId="0" fillId="33" borderId="12" xfId="0" applyFill="1" applyBorder="1" applyAlignment="1" applyProtection="1">
      <alignment horizontal="left" vertical="center"/>
      <protection locked="0"/>
    </xf>
    <xf numFmtId="0" fontId="20" fillId="33" borderId="12" xfId="0" applyFont="1" applyFill="1" applyBorder="1" applyAlignment="1" applyProtection="1">
      <alignment horizontal="left" vertical="center" wrapText="1"/>
      <protection locked="0"/>
    </xf>
    <xf numFmtId="0" fontId="0" fillId="33" borderId="19" xfId="0" applyFill="1" applyBorder="1" applyAlignment="1" applyProtection="1">
      <alignment horizontal="left" vertical="center" wrapText="1"/>
    </xf>
    <xf numFmtId="0" fontId="0" fillId="33" borderId="0" xfId="0" applyFill="1" applyBorder="1" applyAlignment="1" applyProtection="1">
      <alignment horizontal="left" vertical="center" wrapText="1"/>
    </xf>
    <xf numFmtId="0" fontId="21" fillId="33" borderId="12" xfId="42" applyFill="1" applyBorder="1" applyAlignment="1" applyProtection="1">
      <alignment horizontal="left" vertical="center" wrapText="1"/>
      <protection locked="0"/>
    </xf>
    <xf numFmtId="0" fontId="0" fillId="33" borderId="13" xfId="0" applyFill="1" applyBorder="1" applyAlignment="1" applyProtection="1">
      <alignment horizontal="left" vertical="center" wrapText="1"/>
      <protection locked="0"/>
    </xf>
    <xf numFmtId="0" fontId="0" fillId="33" borderId="0" xfId="0" applyFill="1" applyBorder="1" applyAlignment="1" applyProtection="1">
      <alignment horizontal="left" vertical="center"/>
      <protection locked="0"/>
    </xf>
    <xf numFmtId="0" fontId="26" fillId="0" borderId="15"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0" fillId="33" borderId="0" xfId="0" applyFill="1" applyBorder="1" applyAlignment="1" applyProtection="1">
      <alignment horizontal="left" vertical="center"/>
    </xf>
    <xf numFmtId="0" fontId="26" fillId="0" borderId="15" xfId="0" applyFont="1" applyBorder="1" applyAlignment="1" applyProtection="1">
      <alignment horizontal="left" vertical="center" wrapText="1"/>
      <protection locked="0"/>
    </xf>
    <xf numFmtId="0" fontId="27" fillId="34" borderId="10" xfId="0" applyFont="1" applyFill="1" applyBorder="1" applyAlignment="1" applyProtection="1">
      <alignment horizontal="center"/>
    </xf>
    <xf numFmtId="0" fontId="21" fillId="33" borderId="0" xfId="42" applyFill="1" applyAlignment="1" applyProtection="1">
      <alignment horizontal="center" vertical="center"/>
    </xf>
    <xf numFmtId="0" fontId="18" fillId="35" borderId="0" xfId="0" applyFont="1" applyFill="1" applyBorder="1" applyAlignment="1" applyProtection="1">
      <alignment horizontal="left" vertical="center" indent="2" shrinkToFit="1"/>
      <protection locked="0"/>
    </xf>
    <xf numFmtId="0" fontId="17" fillId="33" borderId="0" xfId="0" applyFont="1" applyFill="1" applyBorder="1" applyAlignment="1" applyProtection="1">
      <alignment vertical="center"/>
    </xf>
    <xf numFmtId="0" fontId="29" fillId="33" borderId="0" xfId="0" applyFont="1" applyFill="1" applyBorder="1" applyAlignment="1" applyProtection="1">
      <alignment horizontal="left" vertical="center"/>
    </xf>
    <xf numFmtId="0" fontId="0" fillId="33" borderId="10" xfId="0" applyFill="1" applyBorder="1" applyAlignment="1" applyProtection="1">
      <alignment horizontal="center" vertical="center"/>
      <protection locked="0"/>
    </xf>
    <xf numFmtId="0" fontId="18" fillId="35" borderId="0" xfId="0" applyFont="1" applyFill="1" applyBorder="1" applyAlignment="1" applyProtection="1">
      <alignment horizontal="left" vertical="center" indent="2" shrinkToFit="1"/>
    </xf>
    <xf numFmtId="0" fontId="29" fillId="33" borderId="0" xfId="0" applyFont="1" applyFill="1" applyBorder="1" applyAlignment="1" applyProtection="1">
      <alignment horizontal="left" vertical="center" wrapText="1"/>
    </xf>
    <xf numFmtId="2" fontId="21" fillId="33" borderId="0" xfId="42" applyNumberFormat="1" applyFill="1" applyBorder="1" applyAlignment="1" applyProtection="1">
      <alignment horizontal="center" vertical="center" wrapText="1"/>
    </xf>
    <xf numFmtId="2" fontId="14" fillId="33" borderId="0" xfId="0" applyNumberFormat="1" applyFont="1" applyFill="1" applyBorder="1" applyAlignment="1" applyProtection="1">
      <alignment horizontal="center" vertical="center" wrapText="1"/>
    </xf>
    <xf numFmtId="2" fontId="14" fillId="33" borderId="0" xfId="0" applyNumberFormat="1" applyFont="1" applyFill="1" applyBorder="1" applyAlignment="1" applyProtection="1">
      <alignment wrapText="1"/>
    </xf>
    <xf numFmtId="0" fontId="0" fillId="0" borderId="0" xfId="0" applyAlignment="1" applyProtection="1">
      <alignment wrapText="1"/>
    </xf>
    <xf numFmtId="0" fontId="21" fillId="33" borderId="0" xfId="42" applyFill="1" applyAlignment="1" applyProtection="1">
      <alignment horizontal="center" vertical="center" wrapText="1"/>
    </xf>
    <xf numFmtId="0" fontId="0" fillId="33" borderId="0" xfId="0" applyFill="1" applyBorder="1" applyAlignment="1" applyProtection="1">
      <alignment wrapText="1"/>
    </xf>
    <xf numFmtId="0" fontId="23" fillId="33" borderId="0" xfId="0" applyFont="1" applyFill="1" applyAlignment="1" applyProtection="1">
      <alignment wrapText="1"/>
    </xf>
    <xf numFmtId="2" fontId="14" fillId="33" borderId="0" xfId="0" applyNumberFormat="1" applyFont="1" applyFill="1" applyBorder="1" applyAlignment="1" applyProtection="1">
      <alignment horizontal="left" vertical="center" wrapText="1"/>
    </xf>
    <xf numFmtId="0" fontId="23" fillId="33" borderId="18" xfId="0" applyFont="1" applyFill="1" applyBorder="1" applyAlignment="1" applyProtection="1">
      <alignment wrapText="1"/>
    </xf>
    <xf numFmtId="0" fontId="23" fillId="33" borderId="18" xfId="0" applyFont="1" applyFill="1" applyBorder="1" applyAlignment="1" applyProtection="1">
      <alignment horizontal="center" vertical="center" wrapText="1"/>
    </xf>
    <xf numFmtId="0" fontId="23" fillId="33" borderId="0" xfId="0" applyFont="1" applyFill="1" applyBorder="1" applyAlignment="1" applyProtection="1">
      <alignment wrapText="1"/>
    </xf>
    <xf numFmtId="0" fontId="0" fillId="33" borderId="0" xfId="0" applyFill="1" applyAlignment="1" applyProtection="1">
      <alignment horizontal="center" vertical="center" wrapText="1"/>
    </xf>
    <xf numFmtId="0" fontId="0" fillId="33" borderId="0" xfId="0" applyFill="1" applyAlignment="1" applyProtection="1">
      <alignment horizontal="left" vertical="center" wrapText="1"/>
    </xf>
    <xf numFmtId="0" fontId="24" fillId="34" borderId="10" xfId="0" applyFont="1" applyFill="1" applyBorder="1" applyAlignment="1" applyProtection="1">
      <alignment wrapText="1"/>
    </xf>
    <xf numFmtId="0" fontId="25" fillId="34" borderId="10" xfId="0" applyFont="1" applyFill="1" applyBorder="1" applyAlignment="1" applyProtection="1">
      <alignment horizontal="center" vertical="center" wrapText="1"/>
    </xf>
    <xf numFmtId="0" fontId="25" fillId="33" borderId="12" xfId="0" applyFont="1" applyFill="1" applyBorder="1" applyAlignment="1" applyProtection="1">
      <alignment wrapText="1"/>
    </xf>
    <xf numFmtId="0" fontId="0" fillId="0" borderId="0" xfId="0" applyAlignment="1" applyProtection="1">
      <alignment wrapText="1"/>
      <protection locked="0"/>
    </xf>
    <xf numFmtId="0" fontId="26" fillId="33" borderId="14" xfId="0" applyFont="1" applyFill="1" applyBorder="1" applyAlignment="1" applyProtection="1">
      <alignment horizontal="left" vertical="center" wrapText="1"/>
    </xf>
    <xf numFmtId="0" fontId="0" fillId="33" borderId="14" xfId="0" applyFill="1" applyBorder="1" applyAlignment="1" applyProtection="1">
      <alignment horizontal="center" vertical="center" wrapText="1"/>
      <protection locked="0"/>
    </xf>
    <xf numFmtId="0" fontId="0" fillId="33" borderId="14" xfId="0" applyFill="1" applyBorder="1" applyAlignment="1" applyProtection="1">
      <alignment horizontal="left" vertical="center" wrapText="1"/>
      <protection locked="0"/>
    </xf>
    <xf numFmtId="0" fontId="0" fillId="33" borderId="15" xfId="0" applyFill="1" applyBorder="1" applyAlignment="1" applyProtection="1">
      <alignment horizontal="center" vertical="center" wrapText="1"/>
      <protection locked="0"/>
    </xf>
    <xf numFmtId="0" fontId="0" fillId="33" borderId="15" xfId="0" applyFill="1" applyBorder="1" applyAlignment="1" applyProtection="1">
      <alignment horizontal="left" vertical="center" wrapText="1"/>
      <protection locked="0"/>
    </xf>
    <xf numFmtId="0" fontId="26" fillId="33" borderId="15" xfId="0" applyFont="1" applyFill="1" applyBorder="1" applyAlignment="1" applyProtection="1">
      <alignment horizontal="left" vertical="center" wrapText="1"/>
    </xf>
    <xf numFmtId="0" fontId="26" fillId="0" borderId="15" xfId="0" applyFont="1" applyBorder="1" applyAlignment="1" applyProtection="1">
      <alignment horizontal="left" vertical="center" wrapText="1"/>
    </xf>
    <xf numFmtId="0" fontId="0" fillId="33" borderId="16" xfId="0" applyFill="1" applyBorder="1" applyAlignment="1" applyProtection="1">
      <alignment horizontal="center" vertical="center" wrapText="1"/>
      <protection locked="0"/>
    </xf>
    <xf numFmtId="0" fontId="0" fillId="33" borderId="16" xfId="0" applyFill="1" applyBorder="1" applyAlignment="1" applyProtection="1">
      <alignment horizontal="left" vertical="center" wrapText="1"/>
      <protection locked="0"/>
    </xf>
    <xf numFmtId="0" fontId="0" fillId="33" borderId="17" xfId="0" applyFill="1" applyBorder="1" applyAlignment="1" applyProtection="1">
      <alignment wrapText="1"/>
    </xf>
    <xf numFmtId="0" fontId="0" fillId="33" borderId="0" xfId="0" applyFill="1" applyAlignment="1" applyProtection="1">
      <alignment wrapText="1"/>
    </xf>
    <xf numFmtId="0" fontId="26" fillId="0" borderId="17" xfId="0" applyFont="1" applyBorder="1" applyAlignment="1" applyProtection="1">
      <alignment horizontal="left" vertical="center" wrapText="1"/>
    </xf>
    <xf numFmtId="0" fontId="0" fillId="33" borderId="0" xfId="0" applyFill="1" applyAlignment="1" applyProtection="1">
      <alignment horizontal="center" vertical="center" wrapText="1"/>
      <protection locked="0"/>
    </xf>
    <xf numFmtId="0" fontId="0" fillId="33" borderId="0" xfId="0" applyFill="1" applyAlignment="1" applyProtection="1">
      <alignment horizontal="left" vertical="center" wrapText="1"/>
      <protection locked="0"/>
    </xf>
    <xf numFmtId="0" fontId="0" fillId="0" borderId="0" xfId="0" applyAlignment="1">
      <alignment wrapText="1"/>
    </xf>
    <xf numFmtId="0" fontId="26" fillId="0" borderId="0" xfId="0" applyFont="1" applyBorder="1" applyAlignment="1" applyProtection="1">
      <alignment horizontal="left" vertical="center" wrapText="1"/>
    </xf>
    <xf numFmtId="0" fontId="26" fillId="0" borderId="15" xfId="0" applyFont="1" applyFill="1" applyBorder="1" applyAlignment="1" applyProtection="1">
      <alignment horizontal="left" vertical="center" wrapText="1"/>
    </xf>
    <xf numFmtId="0" fontId="26" fillId="0" borderId="15" xfId="0" quotePrefix="1" applyFont="1" applyBorder="1" applyAlignment="1" applyProtection="1">
      <alignment horizontal="left" vertical="center" wrapText="1"/>
    </xf>
    <xf numFmtId="0" fontId="26" fillId="0" borderId="15" xfId="0" quotePrefix="1"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5" fillId="34" borderId="10" xfId="0" applyFont="1" applyFill="1" applyBorder="1" applyAlignment="1" applyProtection="1">
      <alignment horizontal="left" vertical="center" wrapText="1"/>
    </xf>
    <xf numFmtId="0" fontId="26" fillId="0" borderId="16" xfId="0" applyFont="1" applyBorder="1" applyAlignment="1" applyProtection="1">
      <alignment horizontal="left" vertical="center" wrapText="1"/>
    </xf>
    <xf numFmtId="0" fontId="26" fillId="0" borderId="14" xfId="0" applyFont="1" applyBorder="1" applyAlignment="1" applyProtection="1">
      <alignment horizontal="left" vertical="center" wrapText="1"/>
    </xf>
    <xf numFmtId="0" fontId="0" fillId="33" borderId="17" xfId="0" applyFill="1" applyBorder="1" applyAlignment="1" applyProtection="1">
      <alignment horizontal="center" vertical="center" wrapText="1"/>
      <protection locked="0"/>
    </xf>
    <xf numFmtId="0" fontId="0" fillId="33" borderId="17" xfId="0" applyFill="1" applyBorder="1" applyAlignment="1" applyProtection="1">
      <alignment horizontal="left" vertical="center" wrapText="1"/>
      <protection locked="0"/>
    </xf>
    <xf numFmtId="0" fontId="30" fillId="33" borderId="18" xfId="0" applyFont="1" applyFill="1" applyBorder="1" applyAlignment="1" applyProtection="1">
      <alignment horizontal="left" vertical="center" wrapText="1"/>
    </xf>
    <xf numFmtId="0" fontId="26" fillId="33" borderId="17" xfId="0" applyFont="1" applyFill="1" applyBorder="1" applyAlignment="1" applyProtection="1">
      <alignment horizontal="left" vertical="center" wrapText="1"/>
    </xf>
    <xf numFmtId="0" fontId="26" fillId="0" borderId="15" xfId="0" applyFont="1" applyFill="1" applyBorder="1" applyAlignment="1" applyProtection="1">
      <alignment horizontal="left" vertical="center" wrapText="1" indent="1"/>
    </xf>
    <xf numFmtId="0" fontId="26" fillId="33" borderId="14" xfId="0" applyFont="1" applyFill="1" applyBorder="1" applyAlignment="1" applyProtection="1">
      <alignment horizontal="left" vertical="center" wrapText="1" indent="1"/>
    </xf>
    <xf numFmtId="0" fontId="26" fillId="0" borderId="15" xfId="0" applyFont="1" applyBorder="1" applyAlignment="1" applyProtection="1">
      <alignment horizontal="left" vertical="center" wrapText="1" indent="1"/>
    </xf>
    <xf numFmtId="0" fontId="0" fillId="33" borderId="16" xfId="0" applyFill="1" applyBorder="1" applyAlignment="1" applyProtection="1">
      <alignment horizontal="center" vertical="center" wrapText="1"/>
      <protection locked="0"/>
    </xf>
    <xf numFmtId="0" fontId="26" fillId="33" borderId="15" xfId="0" applyFont="1" applyFill="1" applyBorder="1" applyAlignment="1" applyProtection="1">
      <alignment horizontal="left" vertical="center" wrapText="1" indent="1"/>
    </xf>
    <xf numFmtId="0" fontId="26" fillId="0" borderId="15" xfId="0" applyFont="1" applyBorder="1" applyAlignment="1" applyProtection="1">
      <alignment horizontal="left" vertical="center" wrapText="1" indent="2"/>
    </xf>
    <xf numFmtId="0" fontId="0" fillId="33" borderId="15" xfId="0" applyFill="1" applyBorder="1" applyAlignment="1" applyProtection="1">
      <alignment horizontal="left" vertical="center" wrapText="1" indent="1"/>
      <protection locked="0"/>
    </xf>
    <xf numFmtId="0" fontId="0" fillId="33" borderId="17" xfId="0" applyFill="1" applyBorder="1" applyAlignment="1" applyProtection="1">
      <alignment horizontal="left" wrapText="1" indent="1"/>
    </xf>
    <xf numFmtId="0" fontId="0" fillId="33" borderId="0" xfId="0" applyFill="1" applyBorder="1" applyAlignment="1" applyProtection="1">
      <alignment horizontal="left" wrapText="1" indent="1"/>
    </xf>
    <xf numFmtId="0" fontId="0" fillId="0" borderId="0" xfId="0" applyAlignment="1" applyProtection="1">
      <alignment horizontal="left" wrapText="1" indent="1"/>
      <protection locked="0"/>
    </xf>
    <xf numFmtId="0" fontId="26" fillId="0" borderId="15" xfId="0" applyFont="1" applyBorder="1" applyAlignment="1" applyProtection="1">
      <alignment horizontal="left" vertical="center" wrapText="1" indent="4"/>
    </xf>
    <xf numFmtId="0" fontId="0" fillId="33" borderId="0" xfId="0" applyFill="1" applyAlignment="1" applyProtection="1">
      <alignment wrapText="1"/>
      <protection locked="0"/>
    </xf>
    <xf numFmtId="0" fontId="26" fillId="36" borderId="15" xfId="0" applyFont="1" applyFill="1" applyBorder="1" applyAlignment="1" applyProtection="1">
      <alignment horizontal="left" vertical="center" wrapText="1"/>
    </xf>
    <xf numFmtId="0" fontId="0" fillId="36" borderId="15" xfId="0" applyFill="1" applyBorder="1" applyAlignment="1" applyProtection="1">
      <alignment horizontal="center" vertical="center" wrapText="1"/>
      <protection locked="0"/>
    </xf>
    <xf numFmtId="0" fontId="0" fillId="36" borderId="15" xfId="0" applyFill="1" applyBorder="1" applyAlignment="1" applyProtection="1">
      <alignment horizontal="left" vertical="center" wrapText="1"/>
      <protection locked="0"/>
    </xf>
    <xf numFmtId="0" fontId="0" fillId="36" borderId="0" xfId="0" applyFill="1" applyBorder="1" applyAlignment="1" applyProtection="1">
      <alignment wrapText="1"/>
    </xf>
    <xf numFmtId="0" fontId="0" fillId="36" borderId="0" xfId="0" applyFill="1" applyAlignment="1" applyProtection="1">
      <alignment wrapText="1"/>
      <protection locked="0"/>
    </xf>
    <xf numFmtId="0" fontId="26" fillId="33" borderId="15" xfId="0" applyFont="1" applyFill="1" applyBorder="1" applyAlignment="1" applyProtection="1">
      <alignment horizontal="left" vertical="center" wrapText="1" indent="2"/>
    </xf>
    <xf numFmtId="0" fontId="0" fillId="34" borderId="0" xfId="0" applyFill="1" applyBorder="1" applyAlignment="1" applyProtection="1">
      <alignment wrapText="1"/>
    </xf>
    <xf numFmtId="0" fontId="0" fillId="34" borderId="0" xfId="0" applyFill="1" applyAlignment="1" applyProtection="1">
      <alignment wrapText="1"/>
      <protection locked="0"/>
    </xf>
    <xf numFmtId="0" fontId="26" fillId="37" borderId="15" xfId="0" applyFont="1" applyFill="1" applyBorder="1" applyAlignment="1" applyProtection="1">
      <alignment horizontal="left" vertical="center" wrapText="1"/>
    </xf>
    <xf numFmtId="0" fontId="0" fillId="37" borderId="15" xfId="0" applyFill="1" applyBorder="1" applyAlignment="1" applyProtection="1">
      <alignment horizontal="center" vertical="center" wrapText="1"/>
      <protection locked="0"/>
    </xf>
    <xf numFmtId="0" fontId="0" fillId="37" borderId="15" xfId="0" applyFill="1" applyBorder="1" applyAlignment="1" applyProtection="1">
      <alignment horizontal="left" vertical="center" wrapText="1"/>
      <protection locked="0"/>
    </xf>
    <xf numFmtId="0" fontId="0" fillId="37" borderId="0" xfId="0" applyFill="1" applyBorder="1" applyAlignment="1" applyProtection="1">
      <alignment wrapText="1"/>
    </xf>
    <xf numFmtId="0" fontId="0" fillId="37" borderId="0" xfId="0" applyFill="1" applyAlignment="1" applyProtection="1">
      <alignment wrapText="1"/>
      <protection locked="0"/>
    </xf>
    <xf numFmtId="0" fontId="26" fillId="0" borderId="15" xfId="0" applyFont="1" applyBorder="1" applyAlignment="1" applyProtection="1">
      <alignment horizontal="left" vertical="center" wrapText="1" indent="3"/>
    </xf>
    <xf numFmtId="0" fontId="26" fillId="33" borderId="15" xfId="0" applyFont="1" applyFill="1" applyBorder="1" applyAlignment="1" applyProtection="1">
      <alignment horizontal="center" vertical="center" wrapText="1"/>
      <protection locked="0"/>
    </xf>
    <xf numFmtId="0" fontId="26" fillId="33" borderId="15" xfId="0" applyFont="1" applyFill="1" applyBorder="1" applyAlignment="1" applyProtection="1">
      <alignment horizontal="left" vertical="center" wrapText="1"/>
      <protection locked="0"/>
    </xf>
    <xf numFmtId="0" fontId="0" fillId="33" borderId="16" xfId="0" applyFill="1" applyBorder="1" applyAlignment="1" applyProtection="1">
      <alignment horizontal="center" vertical="center" wrapText="1"/>
      <protection locked="0"/>
    </xf>
    <xf numFmtId="0" fontId="0" fillId="33" borderId="14" xfId="0" applyFill="1" applyBorder="1" applyAlignment="1" applyProtection="1">
      <alignment horizontal="center" vertical="center" wrapText="1"/>
      <protection locked="0"/>
    </xf>
    <xf numFmtId="0" fontId="0" fillId="33" borderId="17" xfId="0" applyFill="1" applyBorder="1" applyAlignment="1" applyProtection="1">
      <alignment horizontal="center" vertical="center" wrapText="1"/>
      <protection locked="0"/>
    </xf>
    <xf numFmtId="0" fontId="23" fillId="33" borderId="0" xfId="0" applyFont="1" applyFill="1" applyAlignment="1" applyProtection="1">
      <alignment horizontal="left" wrapText="1" shrinkToFit="1"/>
    </xf>
    <xf numFmtId="2" fontId="28" fillId="33" borderId="0" xfId="0" applyNumberFormat="1" applyFont="1" applyFill="1" applyBorder="1" applyAlignment="1" applyProtection="1">
      <alignment horizontal="center" vertical="center" wrapText="1"/>
    </xf>
    <xf numFmtId="0" fontId="26" fillId="33" borderId="16" xfId="0" applyFont="1" applyFill="1" applyBorder="1" applyAlignment="1" applyProtection="1">
      <alignment horizontal="left" vertical="center" wrapText="1" indent="1"/>
    </xf>
    <xf numFmtId="0" fontId="26" fillId="33" borderId="17" xfId="0" applyFont="1" applyFill="1" applyBorder="1" applyAlignment="1" applyProtection="1">
      <alignment horizontal="left" vertical="center" wrapText="1" indent="1"/>
    </xf>
    <xf numFmtId="0" fontId="30" fillId="33" borderId="18" xfId="0" applyFont="1" applyFill="1" applyBorder="1" applyAlignment="1" applyProtection="1">
      <alignment horizontal="left" vertical="center" wrapText="1" indent="1"/>
    </xf>
    <xf numFmtId="0" fontId="0" fillId="33" borderId="21" xfId="0" applyFill="1" applyBorder="1" applyAlignment="1" applyProtection="1">
      <alignment wrapText="1"/>
    </xf>
    <xf numFmtId="0" fontId="0" fillId="0" borderId="21" xfId="0" applyBorder="1" applyAlignment="1">
      <alignment wrapText="1"/>
    </xf>
    <xf numFmtId="0" fontId="25" fillId="34" borderId="22" xfId="0" applyFont="1" applyFill="1" applyBorder="1" applyAlignment="1" applyProtection="1">
      <alignment horizontal="center"/>
    </xf>
    <xf numFmtId="0" fontId="25" fillId="34" borderId="23" xfId="0" applyFont="1" applyFill="1" applyBorder="1" applyAlignment="1" applyProtection="1">
      <alignment horizontal="center"/>
    </xf>
    <xf numFmtId="0" fontId="25" fillId="34" borderId="24" xfId="0" applyFont="1" applyFill="1" applyBorder="1" applyAlignment="1" applyProtection="1">
      <alignment horizontal="center"/>
    </xf>
    <xf numFmtId="0" fontId="18" fillId="35" borderId="0" xfId="0" applyFont="1" applyFill="1" applyBorder="1" applyAlignment="1" applyProtection="1">
      <alignment horizontal="left" vertical="center" indent="2" shrinkToFit="1"/>
      <protection locked="0"/>
    </xf>
    <xf numFmtId="0" fontId="28" fillId="33" borderId="0" xfId="0" applyFont="1" applyFill="1" applyBorder="1" applyAlignment="1" applyProtection="1">
      <alignment horizontal="left" vertical="center"/>
    </xf>
    <xf numFmtId="0" fontId="25" fillId="34" borderId="11" xfId="0" applyFont="1" applyFill="1" applyBorder="1" applyAlignment="1" applyProtection="1">
      <alignment horizontal="center" vertical="center"/>
    </xf>
    <xf numFmtId="0" fontId="25" fillId="34" borderId="13" xfId="0" applyFont="1" applyFill="1" applyBorder="1" applyAlignment="1" applyProtection="1">
      <alignment horizontal="center" vertical="center"/>
    </xf>
    <xf numFmtId="0" fontId="25" fillId="33" borderId="19" xfId="0" applyFont="1" applyFill="1" applyBorder="1" applyAlignment="1" applyProtection="1">
      <alignment horizontal="left" vertical="center" shrinkToFit="1"/>
    </xf>
    <xf numFmtId="0" fontId="0" fillId="33" borderId="0" xfId="0" applyFill="1" applyBorder="1" applyAlignment="1" applyProtection="1">
      <alignment horizontal="left" vertical="center" shrinkToFit="1"/>
    </xf>
    <xf numFmtId="2" fontId="28" fillId="33" borderId="0" xfId="0" applyNumberFormat="1" applyFont="1" applyFill="1" applyBorder="1" applyAlignment="1" applyProtection="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8"/>
  <sheetViews>
    <sheetView tabSelected="1" workbookViewId="0">
      <pane ySplit="14" topLeftCell="A15" activePane="bottomLeft" state="frozen"/>
      <selection pane="bottomLeft" activeCell="A8" sqref="A8"/>
    </sheetView>
  </sheetViews>
  <sheetFormatPr baseColWidth="10" defaultColWidth="0" defaultRowHeight="15" zeroHeight="1" x14ac:dyDescent="0.25"/>
  <cols>
    <col min="1" max="1" width="9.85546875" style="6" customWidth="1"/>
    <col min="2" max="2" width="36.85546875" style="14" customWidth="1"/>
    <col min="3" max="3" width="61.42578125" style="3" customWidth="1"/>
    <col min="4" max="6" width="6.7109375" style="42" customWidth="1"/>
    <col min="7" max="7" width="1.7109375" style="2" customWidth="1"/>
    <col min="8" max="8" width="50.7109375" style="54" customWidth="1"/>
    <col min="9" max="9" width="1.5703125" style="4" customWidth="1"/>
    <col min="10" max="10" width="0" style="1" hidden="1" customWidth="1"/>
    <col min="11" max="16384" width="11.42578125" style="1" hidden="1"/>
  </cols>
  <sheetData>
    <row r="1" spans="1:9" s="21" customFormat="1" x14ac:dyDescent="0.25">
      <c r="A1" s="63"/>
      <c r="B1" s="14"/>
      <c r="C1" s="3"/>
      <c r="D1" s="30"/>
      <c r="E1" s="30"/>
      <c r="F1" s="30"/>
      <c r="G1" s="2"/>
      <c r="H1" s="60"/>
      <c r="I1" s="4"/>
    </row>
    <row r="2" spans="1:9" s="21" customFormat="1" x14ac:dyDescent="0.25">
      <c r="A2" s="6"/>
      <c r="B2" s="14"/>
      <c r="C2" s="3"/>
      <c r="D2" s="30"/>
      <c r="E2" s="30"/>
      <c r="F2" s="30"/>
      <c r="G2" s="2"/>
      <c r="H2" s="44"/>
      <c r="I2" s="4"/>
    </row>
    <row r="3" spans="1:9" s="21" customFormat="1" x14ac:dyDescent="0.25">
      <c r="A3" s="6" t="s">
        <v>204</v>
      </c>
      <c r="B3" s="152"/>
      <c r="C3" s="152"/>
      <c r="D3" s="30"/>
      <c r="E3" s="30"/>
      <c r="F3" s="30"/>
      <c r="G3" s="2"/>
      <c r="H3" s="44"/>
      <c r="I3" s="4"/>
    </row>
    <row r="4" spans="1:9" s="21" customFormat="1" x14ac:dyDescent="0.25">
      <c r="A4" s="6" t="s">
        <v>203</v>
      </c>
      <c r="B4" s="61"/>
      <c r="C4" s="62"/>
      <c r="D4" s="30"/>
      <c r="E4" s="30"/>
      <c r="F4" s="30"/>
      <c r="G4" s="2"/>
      <c r="H4" s="44"/>
      <c r="I4" s="4"/>
    </row>
    <row r="5" spans="1:9" s="21" customFormat="1" x14ac:dyDescent="0.25">
      <c r="A5" s="6"/>
      <c r="B5" s="6"/>
      <c r="C5" s="62"/>
      <c r="D5" s="30"/>
      <c r="E5" s="30"/>
      <c r="F5" s="30"/>
      <c r="G5" s="2"/>
      <c r="H5" s="44"/>
      <c r="I5" s="4"/>
    </row>
    <row r="6" spans="1:9" s="21" customFormat="1" x14ac:dyDescent="0.25">
      <c r="A6" s="6"/>
      <c r="B6" s="6"/>
      <c r="C6" s="62"/>
      <c r="D6" s="30"/>
      <c r="E6" s="30"/>
      <c r="F6" s="30"/>
      <c r="G6" s="2"/>
      <c r="H6" s="44"/>
      <c r="I6" s="4"/>
    </row>
    <row r="7" spans="1:9" s="21" customFormat="1" x14ac:dyDescent="0.25">
      <c r="A7" s="57" t="s">
        <v>207</v>
      </c>
      <c r="B7" s="6"/>
      <c r="C7" s="62"/>
      <c r="D7" s="30"/>
      <c r="E7" s="30"/>
      <c r="F7" s="30"/>
      <c r="G7" s="2"/>
      <c r="H7" s="44"/>
      <c r="I7" s="4"/>
    </row>
    <row r="8" spans="1:9" s="21" customFormat="1" x14ac:dyDescent="0.25">
      <c r="A8" s="64" t="s">
        <v>210</v>
      </c>
      <c r="B8" s="65" t="s">
        <v>205</v>
      </c>
      <c r="C8" s="153" t="str">
        <f>IF(+COUNTIF(A8:A9,"X")=2,"&lt;--- Seleccionar sólo una opción","")</f>
        <v/>
      </c>
      <c r="D8" s="30"/>
      <c r="E8" s="30"/>
      <c r="F8" s="30"/>
      <c r="G8" s="2"/>
      <c r="H8" s="44"/>
      <c r="I8" s="4"/>
    </row>
    <row r="9" spans="1:9" s="21" customFormat="1" x14ac:dyDescent="0.25">
      <c r="A9" s="64"/>
      <c r="B9" s="65" t="s">
        <v>206</v>
      </c>
      <c r="C9" s="153"/>
      <c r="D9" s="30"/>
      <c r="E9" s="30"/>
      <c r="F9" s="30"/>
      <c r="G9" s="2"/>
      <c r="H9" s="44"/>
      <c r="I9" s="4"/>
    </row>
    <row r="10" spans="1:9" s="21" customFormat="1" x14ac:dyDescent="0.25">
      <c r="A10" s="6"/>
      <c r="B10" s="14"/>
      <c r="C10" s="3"/>
      <c r="D10" s="30"/>
      <c r="E10" s="30"/>
      <c r="F10" s="30"/>
      <c r="G10" s="2"/>
      <c r="H10" s="44"/>
      <c r="I10" s="4"/>
    </row>
    <row r="11" spans="1:9" s="21" customFormat="1" hidden="1" x14ac:dyDescent="0.25">
      <c r="A11" s="19" t="s">
        <v>202</v>
      </c>
      <c r="B11" s="16"/>
      <c r="C11" s="5"/>
      <c r="D11" s="31"/>
      <c r="E11" s="31"/>
      <c r="F11" s="31"/>
      <c r="G11" s="5"/>
      <c r="H11" s="19"/>
      <c r="I11" s="5"/>
    </row>
    <row r="12" spans="1:9" s="21" customFormat="1" x14ac:dyDescent="0.25">
      <c r="A12" s="6"/>
      <c r="B12" s="14"/>
      <c r="C12" s="3"/>
      <c r="D12" s="30"/>
      <c r="E12" s="30"/>
      <c r="F12" s="30"/>
      <c r="G12" s="4"/>
      <c r="H12" s="44"/>
      <c r="I12" s="26"/>
    </row>
    <row r="13" spans="1:9" s="21" customFormat="1" hidden="1" x14ac:dyDescent="0.25">
      <c r="A13" s="6"/>
      <c r="B13" s="14"/>
      <c r="C13" s="3"/>
      <c r="D13" s="149" t="s">
        <v>158</v>
      </c>
      <c r="E13" s="150"/>
      <c r="F13" s="151"/>
      <c r="G13" s="6"/>
      <c r="H13" s="154" t="s">
        <v>170</v>
      </c>
      <c r="I13" s="2"/>
    </row>
    <row r="14" spans="1:9" s="21" customFormat="1" hidden="1" x14ac:dyDescent="0.25">
      <c r="A14" s="59" t="s">
        <v>56</v>
      </c>
      <c r="B14" s="20" t="s">
        <v>57</v>
      </c>
      <c r="C14" s="20" t="s">
        <v>201</v>
      </c>
      <c r="D14" s="20" t="s">
        <v>159</v>
      </c>
      <c r="E14" s="20" t="s">
        <v>160</v>
      </c>
      <c r="F14" s="20" t="s">
        <v>161</v>
      </c>
      <c r="G14" s="6"/>
      <c r="H14" s="155"/>
      <c r="I14" s="2"/>
    </row>
    <row r="15" spans="1:9" s="15" customFormat="1" hidden="1" x14ac:dyDescent="0.25">
      <c r="A15" s="22">
        <v>100</v>
      </c>
      <c r="B15" s="23" t="s">
        <v>29</v>
      </c>
      <c r="C15" s="8"/>
      <c r="D15" s="32"/>
      <c r="E15" s="32"/>
      <c r="F15" s="32"/>
      <c r="G15" s="2"/>
      <c r="H15" s="45"/>
      <c r="I15" s="2"/>
    </row>
    <row r="16" spans="1:9" ht="30" hidden="1" x14ac:dyDescent="0.25">
      <c r="B16" s="14" t="s">
        <v>85</v>
      </c>
      <c r="C16" s="7" t="s">
        <v>87</v>
      </c>
      <c r="D16" s="33"/>
      <c r="E16" s="33"/>
      <c r="F16" s="33"/>
      <c r="G16" s="24"/>
      <c r="H16" s="46"/>
      <c r="I16" s="2"/>
    </row>
    <row r="17" spans="1:9" ht="30" hidden="1" x14ac:dyDescent="0.25">
      <c r="B17" s="14" t="s">
        <v>86</v>
      </c>
      <c r="C17" s="7" t="s">
        <v>88</v>
      </c>
      <c r="D17" s="33"/>
      <c r="E17" s="33"/>
      <c r="F17" s="33"/>
      <c r="G17" s="24"/>
      <c r="H17" s="46"/>
      <c r="I17" s="2"/>
    </row>
    <row r="18" spans="1:9" s="15" customFormat="1" hidden="1" x14ac:dyDescent="0.25">
      <c r="A18" s="22">
        <v>112</v>
      </c>
      <c r="B18" s="23" t="s">
        <v>30</v>
      </c>
      <c r="C18" s="8"/>
      <c r="D18" s="32"/>
      <c r="E18" s="32"/>
      <c r="F18" s="32"/>
      <c r="G18" s="2"/>
      <c r="H18" s="45"/>
      <c r="I18" s="2"/>
    </row>
    <row r="19" spans="1:9" ht="45" hidden="1" x14ac:dyDescent="0.25">
      <c r="B19" s="14" t="s">
        <v>85</v>
      </c>
      <c r="C19" s="7" t="s">
        <v>90</v>
      </c>
      <c r="D19" s="33"/>
      <c r="E19" s="33"/>
      <c r="F19" s="33"/>
      <c r="G19" s="24"/>
      <c r="H19" s="46"/>
      <c r="I19" s="2"/>
    </row>
    <row r="20" spans="1:9" ht="45" hidden="1" x14ac:dyDescent="0.25">
      <c r="B20" s="14" t="s">
        <v>86</v>
      </c>
      <c r="C20" s="7" t="s">
        <v>89</v>
      </c>
      <c r="D20" s="33"/>
      <c r="E20" s="33"/>
      <c r="F20" s="33"/>
      <c r="G20" s="24"/>
      <c r="H20" s="46"/>
      <c r="I20" s="2"/>
    </row>
    <row r="21" spans="1:9" s="15" customFormat="1" hidden="1" x14ac:dyDescent="0.25">
      <c r="A21" s="22">
        <v>113</v>
      </c>
      <c r="B21" s="23" t="s">
        <v>31</v>
      </c>
      <c r="C21" s="8"/>
      <c r="D21" s="32"/>
      <c r="E21" s="32"/>
      <c r="F21" s="32"/>
      <c r="G21" s="2"/>
      <c r="H21" s="45"/>
      <c r="I21" s="2"/>
    </row>
    <row r="22" spans="1:9" ht="45" hidden="1" x14ac:dyDescent="0.25">
      <c r="B22" s="14" t="s">
        <v>85</v>
      </c>
      <c r="C22" s="7" t="s">
        <v>90</v>
      </c>
      <c r="D22" s="33"/>
      <c r="E22" s="33"/>
      <c r="F22" s="33"/>
      <c r="G22" s="24"/>
      <c r="H22" s="46"/>
      <c r="I22" s="2"/>
    </row>
    <row r="23" spans="1:9" ht="45" hidden="1" x14ac:dyDescent="0.25">
      <c r="B23" s="14" t="s">
        <v>86</v>
      </c>
      <c r="C23" s="7" t="s">
        <v>89</v>
      </c>
      <c r="D23" s="33"/>
      <c r="E23" s="33"/>
      <c r="F23" s="33"/>
      <c r="G23" s="24"/>
      <c r="H23" s="46"/>
      <c r="I23" s="2"/>
    </row>
    <row r="24" spans="1:9" s="15" customFormat="1" hidden="1" x14ac:dyDescent="0.25">
      <c r="A24" s="22">
        <v>129</v>
      </c>
      <c r="B24" s="23" t="s">
        <v>32</v>
      </c>
      <c r="C24" s="8"/>
      <c r="D24" s="32"/>
      <c r="E24" s="32"/>
      <c r="F24" s="32"/>
      <c r="G24" s="2"/>
      <c r="H24" s="45"/>
      <c r="I24" s="2"/>
    </row>
    <row r="25" spans="1:9" ht="60" hidden="1" x14ac:dyDescent="0.25">
      <c r="B25" s="14" t="s">
        <v>92</v>
      </c>
      <c r="C25" s="7" t="s">
        <v>91</v>
      </c>
      <c r="D25" s="33"/>
      <c r="E25" s="33"/>
      <c r="F25" s="33"/>
      <c r="G25" s="24"/>
      <c r="H25" s="46"/>
      <c r="I25" s="2"/>
    </row>
    <row r="26" spans="1:9" s="15" customFormat="1" hidden="1" x14ac:dyDescent="0.25">
      <c r="A26" s="22">
        <v>130</v>
      </c>
      <c r="B26" s="23" t="s">
        <v>33</v>
      </c>
      <c r="C26" s="8"/>
      <c r="D26" s="32"/>
      <c r="E26" s="32"/>
      <c r="F26" s="32"/>
      <c r="G26" s="2"/>
      <c r="H26" s="45"/>
      <c r="I26" s="2"/>
    </row>
    <row r="27" spans="1:9" ht="75" hidden="1" x14ac:dyDescent="0.25">
      <c r="B27" s="14" t="s">
        <v>85</v>
      </c>
      <c r="C27" s="7" t="s">
        <v>94</v>
      </c>
      <c r="D27" s="33"/>
      <c r="E27" s="33"/>
      <c r="F27" s="33"/>
      <c r="G27" s="24"/>
      <c r="H27" s="46"/>
      <c r="I27" s="2"/>
    </row>
    <row r="28" spans="1:9" ht="75" hidden="1" x14ac:dyDescent="0.25">
      <c r="B28" s="14" t="s">
        <v>86</v>
      </c>
      <c r="C28" s="7" t="s">
        <v>95</v>
      </c>
      <c r="D28" s="33"/>
      <c r="E28" s="33"/>
      <c r="F28" s="33"/>
      <c r="G28" s="24"/>
      <c r="H28" s="46"/>
      <c r="I28" s="2"/>
    </row>
    <row r="29" spans="1:9" ht="191.25" hidden="1" x14ac:dyDescent="0.25">
      <c r="B29" s="14" t="s">
        <v>93</v>
      </c>
      <c r="C29" s="9" t="s">
        <v>189</v>
      </c>
      <c r="D29" s="33"/>
      <c r="E29" s="33"/>
      <c r="F29" s="33"/>
      <c r="G29" s="24"/>
      <c r="H29" s="46"/>
      <c r="I29" s="2"/>
    </row>
    <row r="30" spans="1:9" s="15" customFormat="1" hidden="1" x14ac:dyDescent="0.25">
      <c r="A30" s="22">
        <v>170</v>
      </c>
      <c r="B30" s="156" t="s">
        <v>34</v>
      </c>
      <c r="C30" s="156"/>
      <c r="D30" s="32"/>
      <c r="E30" s="32"/>
      <c r="F30" s="32"/>
      <c r="G30" s="2"/>
      <c r="H30" s="45"/>
      <c r="I30" s="2"/>
    </row>
    <row r="31" spans="1:9" ht="30" hidden="1" x14ac:dyDescent="0.25">
      <c r="B31" s="14" t="s">
        <v>85</v>
      </c>
      <c r="C31" s="7" t="s">
        <v>96</v>
      </c>
      <c r="D31" s="33"/>
      <c r="E31" s="33"/>
      <c r="F31" s="33"/>
      <c r="G31" s="24"/>
      <c r="H31" s="46"/>
      <c r="I31" s="2"/>
    </row>
    <row r="32" spans="1:9" ht="45" hidden="1" x14ac:dyDescent="0.25">
      <c r="B32" s="14" t="s">
        <v>86</v>
      </c>
      <c r="C32" s="7" t="s">
        <v>98</v>
      </c>
      <c r="D32" s="33"/>
      <c r="E32" s="33"/>
      <c r="F32" s="33"/>
      <c r="G32" s="24"/>
      <c r="H32" s="46"/>
      <c r="I32" s="2"/>
    </row>
    <row r="33" spans="1:9" ht="30" hidden="1" x14ac:dyDescent="0.25">
      <c r="B33" s="14" t="s">
        <v>93</v>
      </c>
      <c r="C33" s="7" t="s">
        <v>97</v>
      </c>
      <c r="D33" s="33"/>
      <c r="E33" s="33"/>
      <c r="F33" s="33"/>
      <c r="G33" s="24"/>
      <c r="H33" s="46"/>
      <c r="I33" s="2"/>
    </row>
    <row r="34" spans="1:9" s="15" customFormat="1" hidden="1" x14ac:dyDescent="0.25">
      <c r="A34" s="22">
        <v>173</v>
      </c>
      <c r="B34" s="156" t="s">
        <v>35</v>
      </c>
      <c r="C34" s="156"/>
      <c r="D34" s="32"/>
      <c r="E34" s="32"/>
      <c r="F34" s="32"/>
      <c r="G34" s="2"/>
      <c r="H34" s="45"/>
      <c r="I34" s="2"/>
    </row>
    <row r="35" spans="1:9" ht="30" hidden="1" x14ac:dyDescent="0.25">
      <c r="B35" s="14" t="s">
        <v>85</v>
      </c>
      <c r="C35" s="7" t="s">
        <v>96</v>
      </c>
      <c r="D35" s="33"/>
      <c r="E35" s="33"/>
      <c r="F35" s="33"/>
      <c r="G35" s="24"/>
      <c r="H35" s="46"/>
      <c r="I35" s="2"/>
    </row>
    <row r="36" spans="1:9" ht="45" hidden="1" x14ac:dyDescent="0.25">
      <c r="B36" s="14" t="s">
        <v>86</v>
      </c>
      <c r="C36" s="7" t="s">
        <v>99</v>
      </c>
      <c r="D36" s="33"/>
      <c r="E36" s="33"/>
      <c r="F36" s="33"/>
      <c r="G36" s="24"/>
      <c r="H36" s="46"/>
      <c r="I36" s="2"/>
    </row>
    <row r="37" spans="1:9" ht="45" hidden="1" x14ac:dyDescent="0.25">
      <c r="B37" s="14" t="s">
        <v>93</v>
      </c>
      <c r="C37" s="7" t="s">
        <v>100</v>
      </c>
      <c r="D37" s="33"/>
      <c r="E37" s="33"/>
      <c r="F37" s="33"/>
      <c r="G37" s="24"/>
      <c r="H37" s="46"/>
      <c r="I37" s="2"/>
    </row>
    <row r="38" spans="1:9" s="15" customFormat="1" hidden="1" x14ac:dyDescent="0.25">
      <c r="A38" s="22">
        <v>174</v>
      </c>
      <c r="B38" s="156" t="s">
        <v>122</v>
      </c>
      <c r="C38" s="156"/>
      <c r="D38" s="32"/>
      <c r="E38" s="32"/>
      <c r="F38" s="32"/>
      <c r="G38" s="2"/>
      <c r="H38" s="45"/>
      <c r="I38" s="2"/>
    </row>
    <row r="39" spans="1:9" ht="30" hidden="1" x14ac:dyDescent="0.25">
      <c r="B39" s="14" t="s">
        <v>85</v>
      </c>
      <c r="C39" s="7" t="s">
        <v>96</v>
      </c>
      <c r="D39" s="33"/>
      <c r="E39" s="33"/>
      <c r="F39" s="33"/>
      <c r="G39" s="24"/>
      <c r="H39" s="46"/>
      <c r="I39" s="2"/>
    </row>
    <row r="40" spans="1:9" ht="60" hidden="1" x14ac:dyDescent="0.25">
      <c r="B40" s="14" t="s">
        <v>86</v>
      </c>
      <c r="C40" s="7" t="s">
        <v>101</v>
      </c>
      <c r="D40" s="33"/>
      <c r="E40" s="33"/>
      <c r="F40" s="33"/>
      <c r="G40" s="24"/>
      <c r="H40" s="46"/>
      <c r="I40" s="2"/>
    </row>
    <row r="41" spans="1:9" ht="45" hidden="1" x14ac:dyDescent="0.25">
      <c r="B41" s="14" t="s">
        <v>93</v>
      </c>
      <c r="C41" s="7" t="s">
        <v>102</v>
      </c>
      <c r="D41" s="33"/>
      <c r="E41" s="33"/>
      <c r="F41" s="33"/>
      <c r="G41" s="24"/>
      <c r="H41" s="46"/>
      <c r="I41" s="2"/>
    </row>
    <row r="42" spans="1:9" s="15" customFormat="1" hidden="1" x14ac:dyDescent="0.25">
      <c r="A42" s="22">
        <v>180</v>
      </c>
      <c r="B42" s="23" t="s">
        <v>36</v>
      </c>
      <c r="C42" s="8"/>
      <c r="D42" s="32"/>
      <c r="E42" s="32"/>
      <c r="F42" s="32"/>
      <c r="G42" s="2"/>
      <c r="H42" s="45"/>
      <c r="I42" s="2"/>
    </row>
    <row r="43" spans="1:9" ht="30" hidden="1" x14ac:dyDescent="0.25">
      <c r="B43" s="14" t="s">
        <v>85</v>
      </c>
      <c r="C43" s="7" t="s">
        <v>103</v>
      </c>
      <c r="D43" s="33"/>
      <c r="E43" s="33"/>
      <c r="F43" s="33"/>
      <c r="G43" s="24"/>
      <c r="H43" s="46"/>
      <c r="I43" s="2"/>
    </row>
    <row r="44" spans="1:9" ht="60" hidden="1" x14ac:dyDescent="0.25">
      <c r="B44" s="14" t="s">
        <v>86</v>
      </c>
      <c r="C44" s="7" t="s">
        <v>105</v>
      </c>
      <c r="D44" s="33"/>
      <c r="E44" s="33"/>
      <c r="F44" s="33"/>
      <c r="G44" s="24"/>
      <c r="H44" s="46"/>
      <c r="I44" s="2"/>
    </row>
    <row r="45" spans="1:9" s="15" customFormat="1" hidden="1" x14ac:dyDescent="0.25">
      <c r="A45" s="22">
        <v>185</v>
      </c>
      <c r="B45" s="23" t="s">
        <v>37</v>
      </c>
      <c r="C45" s="8"/>
      <c r="D45" s="32"/>
      <c r="E45" s="32"/>
      <c r="F45" s="32"/>
      <c r="G45" s="2"/>
      <c r="H45" s="45"/>
      <c r="I45" s="2"/>
    </row>
    <row r="46" spans="1:9" ht="30" hidden="1" x14ac:dyDescent="0.25">
      <c r="B46" s="14" t="s">
        <v>85</v>
      </c>
      <c r="C46" s="7" t="s">
        <v>104</v>
      </c>
      <c r="D46" s="33"/>
      <c r="E46" s="33"/>
      <c r="F46" s="33"/>
      <c r="G46" s="24"/>
      <c r="H46" s="46"/>
      <c r="I46" s="2"/>
    </row>
    <row r="47" spans="1:9" ht="60" hidden="1" x14ac:dyDescent="0.25">
      <c r="B47" s="14" t="s">
        <v>86</v>
      </c>
      <c r="C47" s="7" t="s">
        <v>106</v>
      </c>
      <c r="D47" s="33"/>
      <c r="E47" s="33"/>
      <c r="F47" s="33"/>
      <c r="G47" s="24"/>
      <c r="H47" s="46"/>
      <c r="I47" s="2"/>
    </row>
    <row r="48" spans="1:9" s="15" customFormat="1" hidden="1" x14ac:dyDescent="0.25">
      <c r="A48" s="22">
        <v>20</v>
      </c>
      <c r="B48" s="23" t="s">
        <v>58</v>
      </c>
      <c r="C48" s="8"/>
      <c r="D48" s="32"/>
      <c r="E48" s="32"/>
      <c r="F48" s="32"/>
      <c r="G48" s="2"/>
      <c r="H48" s="45"/>
      <c r="I48" s="2"/>
    </row>
    <row r="49" spans="1:9" ht="45" hidden="1" x14ac:dyDescent="0.25">
      <c r="B49" s="14" t="s">
        <v>85</v>
      </c>
      <c r="C49" s="7" t="s">
        <v>108</v>
      </c>
      <c r="D49" s="33"/>
      <c r="E49" s="33"/>
      <c r="F49" s="33"/>
      <c r="G49" s="24"/>
      <c r="H49" s="46"/>
      <c r="I49" s="2"/>
    </row>
    <row r="50" spans="1:9" ht="30" hidden="1" x14ac:dyDescent="0.25">
      <c r="B50" s="14" t="s">
        <v>86</v>
      </c>
      <c r="C50" s="7" t="s">
        <v>107</v>
      </c>
      <c r="D50" s="33"/>
      <c r="E50" s="33"/>
      <c r="F50" s="33"/>
      <c r="G50" s="24"/>
      <c r="H50" s="46"/>
      <c r="I50" s="2"/>
    </row>
    <row r="51" spans="1:9" ht="45" hidden="1" x14ac:dyDescent="0.25">
      <c r="B51" s="14" t="s">
        <v>93</v>
      </c>
      <c r="C51" s="7" t="s">
        <v>187</v>
      </c>
      <c r="D51" s="33"/>
      <c r="E51" s="33"/>
      <c r="F51" s="33"/>
      <c r="G51" s="24"/>
      <c r="H51" s="46"/>
      <c r="I51" s="2"/>
    </row>
    <row r="52" spans="1:9" s="15" customFormat="1" hidden="1" x14ac:dyDescent="0.25">
      <c r="A52" s="22">
        <v>21</v>
      </c>
      <c r="B52" s="23" t="s">
        <v>59</v>
      </c>
      <c r="C52" s="8"/>
      <c r="D52" s="32"/>
      <c r="E52" s="32"/>
      <c r="F52" s="32"/>
      <c r="G52" s="2"/>
      <c r="H52" s="45"/>
      <c r="I52" s="2"/>
    </row>
    <row r="53" spans="1:9" ht="45" hidden="1" x14ac:dyDescent="0.25">
      <c r="B53" s="14" t="s">
        <v>85</v>
      </c>
      <c r="C53" s="7" t="s">
        <v>108</v>
      </c>
      <c r="D53" s="33"/>
      <c r="E53" s="33"/>
      <c r="F53" s="33"/>
      <c r="G53" s="24"/>
      <c r="H53" s="46"/>
      <c r="I53" s="2"/>
    </row>
    <row r="54" spans="1:9" ht="30" hidden="1" x14ac:dyDescent="0.25">
      <c r="B54" s="14" t="s">
        <v>86</v>
      </c>
      <c r="C54" s="7" t="s">
        <v>107</v>
      </c>
      <c r="D54" s="33"/>
      <c r="E54" s="33"/>
      <c r="F54" s="33"/>
      <c r="G54" s="24"/>
      <c r="H54" s="46"/>
      <c r="I54" s="2"/>
    </row>
    <row r="55" spans="1:9" ht="76.5" hidden="1" x14ac:dyDescent="0.25">
      <c r="B55" s="14" t="s">
        <v>93</v>
      </c>
      <c r="C55" s="9" t="s">
        <v>190</v>
      </c>
      <c r="D55" s="33"/>
      <c r="E55" s="33"/>
      <c r="F55" s="33"/>
      <c r="G55" s="24"/>
      <c r="H55" s="46"/>
      <c r="I55" s="2"/>
    </row>
    <row r="56" spans="1:9" s="15" customFormat="1" hidden="1" x14ac:dyDescent="0.25">
      <c r="A56" s="22">
        <v>22</v>
      </c>
      <c r="B56" s="23" t="s">
        <v>60</v>
      </c>
      <c r="C56" s="8"/>
      <c r="D56" s="32"/>
      <c r="E56" s="32"/>
      <c r="F56" s="32"/>
      <c r="G56" s="2"/>
      <c r="H56" s="45"/>
      <c r="I56" s="2"/>
    </row>
    <row r="57" spans="1:9" ht="75" hidden="1" x14ac:dyDescent="0.25">
      <c r="B57" s="14" t="s">
        <v>85</v>
      </c>
      <c r="C57" s="7" t="s">
        <v>109</v>
      </c>
      <c r="D57" s="33"/>
      <c r="E57" s="33"/>
      <c r="F57" s="33"/>
      <c r="G57" s="24"/>
      <c r="H57" s="46"/>
      <c r="I57" s="2"/>
    </row>
    <row r="58" spans="1:9" ht="45" hidden="1" x14ac:dyDescent="0.25">
      <c r="B58" s="14" t="s">
        <v>86</v>
      </c>
      <c r="C58" s="7" t="s">
        <v>110</v>
      </c>
      <c r="D58" s="33"/>
      <c r="E58" s="33"/>
      <c r="F58" s="33"/>
      <c r="G58" s="24"/>
      <c r="H58" s="46"/>
      <c r="I58" s="2"/>
    </row>
    <row r="59" spans="1:9" s="15" customFormat="1" hidden="1" x14ac:dyDescent="0.25">
      <c r="A59" s="22">
        <v>250</v>
      </c>
      <c r="B59" s="156" t="s">
        <v>1</v>
      </c>
      <c r="C59" s="156"/>
      <c r="D59" s="32"/>
      <c r="E59" s="32"/>
      <c r="F59" s="32"/>
      <c r="G59" s="2"/>
      <c r="H59" s="45"/>
      <c r="I59" s="2"/>
    </row>
    <row r="60" spans="1:9" ht="30" hidden="1" x14ac:dyDescent="0.25">
      <c r="B60" s="14" t="s">
        <v>85</v>
      </c>
      <c r="C60" s="7" t="s">
        <v>111</v>
      </c>
      <c r="D60" s="33"/>
      <c r="E60" s="33"/>
      <c r="F60" s="33"/>
      <c r="G60" s="24"/>
      <c r="H60" s="46"/>
      <c r="I60" s="2"/>
    </row>
    <row r="61" spans="1:9" ht="45" hidden="1" x14ac:dyDescent="0.25">
      <c r="B61" s="14" t="s">
        <v>86</v>
      </c>
      <c r="C61" s="7" t="s">
        <v>112</v>
      </c>
      <c r="D61" s="33"/>
      <c r="E61" s="33"/>
      <c r="F61" s="33"/>
      <c r="G61" s="24"/>
      <c r="H61" s="46"/>
      <c r="I61" s="2"/>
    </row>
    <row r="62" spans="1:9" ht="255" hidden="1" x14ac:dyDescent="0.25">
      <c r="B62" s="14" t="s">
        <v>93</v>
      </c>
      <c r="C62" s="9" t="s">
        <v>191</v>
      </c>
      <c r="D62" s="33"/>
      <c r="E62" s="33"/>
      <c r="F62" s="33"/>
      <c r="G62" s="24"/>
      <c r="H62" s="46"/>
      <c r="I62" s="2"/>
    </row>
    <row r="63" spans="1:9" s="15" customFormat="1" hidden="1" x14ac:dyDescent="0.25">
      <c r="A63" s="22">
        <v>252</v>
      </c>
      <c r="B63" s="23" t="s">
        <v>2</v>
      </c>
      <c r="C63" s="8"/>
      <c r="D63" s="32"/>
      <c r="E63" s="32"/>
      <c r="F63" s="32"/>
      <c r="G63" s="2"/>
      <c r="H63" s="45"/>
      <c r="I63" s="2"/>
    </row>
    <row r="64" spans="1:9" ht="30" hidden="1" x14ac:dyDescent="0.25">
      <c r="B64" s="14" t="s">
        <v>85</v>
      </c>
      <c r="C64" s="7" t="s">
        <v>111</v>
      </c>
      <c r="D64" s="33"/>
      <c r="E64" s="33"/>
      <c r="F64" s="33"/>
      <c r="G64" s="24"/>
      <c r="H64" s="46"/>
      <c r="I64" s="2"/>
    </row>
    <row r="65" spans="1:9" ht="45" hidden="1" x14ac:dyDescent="0.25">
      <c r="B65" s="14" t="s">
        <v>86</v>
      </c>
      <c r="C65" s="7" t="s">
        <v>112</v>
      </c>
      <c r="D65" s="33"/>
      <c r="E65" s="33"/>
      <c r="F65" s="33"/>
      <c r="G65" s="24"/>
      <c r="H65" s="46"/>
      <c r="I65" s="2"/>
    </row>
    <row r="66" spans="1:9" ht="25.5" hidden="1" x14ac:dyDescent="0.25">
      <c r="B66" s="14" t="s">
        <v>93</v>
      </c>
      <c r="C66" s="9" t="s">
        <v>113</v>
      </c>
      <c r="D66" s="33"/>
      <c r="E66" s="33"/>
      <c r="F66" s="33"/>
      <c r="G66" s="24"/>
      <c r="H66" s="46"/>
      <c r="I66" s="2"/>
    </row>
    <row r="67" spans="1:9" s="15" customFormat="1" hidden="1" x14ac:dyDescent="0.25">
      <c r="A67" s="22">
        <v>258</v>
      </c>
      <c r="B67" s="23" t="s">
        <v>3</v>
      </c>
      <c r="C67" s="8"/>
      <c r="D67" s="32"/>
      <c r="E67" s="32"/>
      <c r="F67" s="32"/>
      <c r="G67" s="2"/>
      <c r="H67" s="45"/>
      <c r="I67" s="2"/>
    </row>
    <row r="68" spans="1:9" ht="30" hidden="1" x14ac:dyDescent="0.25">
      <c r="B68" s="14" t="s">
        <v>85</v>
      </c>
      <c r="C68" s="7" t="s">
        <v>111</v>
      </c>
      <c r="D68" s="33"/>
      <c r="E68" s="33"/>
      <c r="F68" s="33"/>
      <c r="G68" s="24"/>
      <c r="H68" s="46"/>
      <c r="I68" s="2"/>
    </row>
    <row r="69" spans="1:9" ht="45" hidden="1" x14ac:dyDescent="0.25">
      <c r="B69" s="14" t="s">
        <v>86</v>
      </c>
      <c r="C69" s="7" t="s">
        <v>112</v>
      </c>
      <c r="D69" s="33"/>
      <c r="E69" s="33"/>
      <c r="F69" s="33"/>
      <c r="G69" s="24"/>
      <c r="H69" s="46"/>
      <c r="I69" s="2"/>
    </row>
    <row r="70" spans="1:9" ht="25.5" hidden="1" x14ac:dyDescent="0.25">
      <c r="B70" s="14" t="s">
        <v>93</v>
      </c>
      <c r="C70" s="9" t="s">
        <v>113</v>
      </c>
      <c r="D70" s="33"/>
      <c r="E70" s="33"/>
      <c r="F70" s="33"/>
      <c r="G70" s="24"/>
      <c r="H70" s="46"/>
      <c r="I70" s="2"/>
    </row>
    <row r="71" spans="1:9" s="15" customFormat="1" hidden="1" x14ac:dyDescent="0.25">
      <c r="A71" s="22">
        <v>260</v>
      </c>
      <c r="B71" s="23" t="s">
        <v>4</v>
      </c>
      <c r="C71" s="8"/>
      <c r="D71" s="32"/>
      <c r="E71" s="32"/>
      <c r="F71" s="32"/>
      <c r="G71" s="2"/>
      <c r="H71" s="45"/>
      <c r="I71" s="2"/>
    </row>
    <row r="72" spans="1:9" ht="30" hidden="1" x14ac:dyDescent="0.25">
      <c r="B72" s="14" t="s">
        <v>85</v>
      </c>
      <c r="C72" s="7" t="s">
        <v>111</v>
      </c>
      <c r="D72" s="33"/>
      <c r="E72" s="33"/>
      <c r="F72" s="33"/>
      <c r="G72" s="24"/>
      <c r="H72" s="46"/>
      <c r="I72" s="2"/>
    </row>
    <row r="73" spans="1:9" ht="45" hidden="1" x14ac:dyDescent="0.25">
      <c r="B73" s="14" t="s">
        <v>86</v>
      </c>
      <c r="C73" s="7" t="s">
        <v>112</v>
      </c>
      <c r="D73" s="33"/>
      <c r="E73" s="33"/>
      <c r="F73" s="33"/>
      <c r="G73" s="24"/>
      <c r="H73" s="46"/>
      <c r="I73" s="2"/>
    </row>
    <row r="74" spans="1:9" ht="25.5" hidden="1" x14ac:dyDescent="0.25">
      <c r="B74" s="14" t="s">
        <v>93</v>
      </c>
      <c r="C74" s="9" t="s">
        <v>113</v>
      </c>
      <c r="D74" s="33"/>
      <c r="E74" s="33"/>
      <c r="F74" s="33"/>
      <c r="G74" s="24"/>
      <c r="H74" s="46"/>
      <c r="I74" s="2"/>
    </row>
    <row r="75" spans="1:9" s="15" customFormat="1" hidden="1" x14ac:dyDescent="0.25">
      <c r="A75" s="22">
        <v>265</v>
      </c>
      <c r="B75" s="23" t="s">
        <v>5</v>
      </c>
      <c r="C75" s="8"/>
      <c r="D75" s="32"/>
      <c r="E75" s="32"/>
      <c r="F75" s="32"/>
      <c r="G75" s="2"/>
      <c r="H75" s="45"/>
      <c r="I75" s="2"/>
    </row>
    <row r="76" spans="1:9" ht="30" hidden="1" x14ac:dyDescent="0.25">
      <c r="B76" s="14" t="s">
        <v>85</v>
      </c>
      <c r="C76" s="7" t="s">
        <v>111</v>
      </c>
      <c r="D76" s="33"/>
      <c r="E76" s="33"/>
      <c r="F76" s="33"/>
      <c r="G76" s="24"/>
      <c r="H76" s="46"/>
      <c r="I76" s="2"/>
    </row>
    <row r="77" spans="1:9" ht="45" hidden="1" x14ac:dyDescent="0.25">
      <c r="B77" s="14" t="s">
        <v>86</v>
      </c>
      <c r="C77" s="7" t="s">
        <v>112</v>
      </c>
      <c r="D77" s="33"/>
      <c r="E77" s="33"/>
      <c r="F77" s="33"/>
      <c r="G77" s="24"/>
      <c r="H77" s="46"/>
      <c r="I77" s="2"/>
    </row>
    <row r="78" spans="1:9" ht="25.5" hidden="1" x14ac:dyDescent="0.25">
      <c r="B78" s="14" t="s">
        <v>93</v>
      </c>
      <c r="C78" s="9" t="s">
        <v>113</v>
      </c>
      <c r="D78" s="33"/>
      <c r="E78" s="33"/>
      <c r="F78" s="33"/>
      <c r="G78" s="24"/>
      <c r="H78" s="46"/>
      <c r="I78" s="2"/>
    </row>
    <row r="79" spans="1:9" s="15" customFormat="1" hidden="1" x14ac:dyDescent="0.25">
      <c r="A79" s="22">
        <v>280</v>
      </c>
      <c r="B79" s="156" t="s">
        <v>61</v>
      </c>
      <c r="C79" s="156"/>
      <c r="D79" s="32"/>
      <c r="E79" s="32"/>
      <c r="F79" s="32"/>
      <c r="G79" s="2"/>
      <c r="H79" s="45"/>
      <c r="I79" s="2"/>
    </row>
    <row r="80" spans="1:9" ht="45" hidden="1" x14ac:dyDescent="0.25">
      <c r="B80" s="14" t="s">
        <v>85</v>
      </c>
      <c r="C80" s="7" t="s">
        <v>114</v>
      </c>
      <c r="D80" s="33"/>
      <c r="E80" s="33"/>
      <c r="F80" s="33"/>
      <c r="G80" s="24"/>
      <c r="H80" s="46"/>
      <c r="I80" s="2"/>
    </row>
    <row r="81" spans="1:9" ht="75" hidden="1" x14ac:dyDescent="0.25">
      <c r="B81" s="14" t="s">
        <v>86</v>
      </c>
      <c r="C81" s="7" t="s">
        <v>115</v>
      </c>
      <c r="D81" s="33"/>
      <c r="E81" s="33"/>
      <c r="F81" s="33"/>
      <c r="G81" s="24"/>
      <c r="H81" s="46"/>
      <c r="I81" s="2"/>
    </row>
    <row r="82" spans="1:9" ht="135" hidden="1" x14ac:dyDescent="0.25">
      <c r="B82" s="14" t="s">
        <v>93</v>
      </c>
      <c r="C82" s="7" t="s">
        <v>116</v>
      </c>
      <c r="D82" s="33"/>
      <c r="E82" s="33"/>
      <c r="F82" s="33"/>
      <c r="G82" s="24"/>
      <c r="H82" s="46"/>
      <c r="I82" s="2"/>
    </row>
    <row r="83" spans="1:9" s="15" customFormat="1" hidden="1" x14ac:dyDescent="0.25">
      <c r="A83" s="22">
        <v>281</v>
      </c>
      <c r="B83" s="156" t="s">
        <v>62</v>
      </c>
      <c r="C83" s="156"/>
      <c r="D83" s="32"/>
      <c r="E83" s="32"/>
      <c r="F83" s="32"/>
      <c r="G83" s="2"/>
      <c r="H83" s="45"/>
      <c r="I83" s="2"/>
    </row>
    <row r="84" spans="1:9" ht="45" hidden="1" x14ac:dyDescent="0.25">
      <c r="B84" s="14" t="s">
        <v>85</v>
      </c>
      <c r="C84" s="7" t="s">
        <v>114</v>
      </c>
      <c r="D84" s="33"/>
      <c r="E84" s="33"/>
      <c r="F84" s="33"/>
      <c r="G84" s="24"/>
      <c r="H84" s="46"/>
      <c r="I84" s="2"/>
    </row>
    <row r="85" spans="1:9" ht="75" hidden="1" x14ac:dyDescent="0.25">
      <c r="B85" s="14" t="s">
        <v>86</v>
      </c>
      <c r="C85" s="7" t="s">
        <v>115</v>
      </c>
      <c r="D85" s="33"/>
      <c r="E85" s="33"/>
      <c r="F85" s="33"/>
      <c r="G85" s="24"/>
      <c r="H85" s="46"/>
      <c r="I85" s="2"/>
    </row>
    <row r="86" spans="1:9" ht="135" hidden="1" x14ac:dyDescent="0.25">
      <c r="B86" s="14" t="s">
        <v>93</v>
      </c>
      <c r="C86" s="7" t="s">
        <v>116</v>
      </c>
      <c r="D86" s="33"/>
      <c r="E86" s="33"/>
      <c r="F86" s="33"/>
      <c r="G86" s="24"/>
      <c r="H86" s="46"/>
      <c r="I86" s="2"/>
    </row>
    <row r="87" spans="1:9" s="15" customFormat="1" hidden="1" x14ac:dyDescent="0.25">
      <c r="A87" s="22">
        <v>282</v>
      </c>
      <c r="B87" s="156" t="s">
        <v>0</v>
      </c>
      <c r="C87" s="156"/>
      <c r="D87" s="32"/>
      <c r="E87" s="32"/>
      <c r="F87" s="32"/>
      <c r="G87" s="2"/>
      <c r="H87" s="45"/>
      <c r="I87" s="2"/>
    </row>
    <row r="88" spans="1:9" ht="45" hidden="1" x14ac:dyDescent="0.25">
      <c r="B88" s="14" t="s">
        <v>85</v>
      </c>
      <c r="C88" s="7" t="s">
        <v>114</v>
      </c>
      <c r="D88" s="33"/>
      <c r="E88" s="33"/>
      <c r="F88" s="33"/>
      <c r="G88" s="24"/>
      <c r="H88" s="46"/>
      <c r="I88" s="2"/>
    </row>
    <row r="89" spans="1:9" ht="75" hidden="1" x14ac:dyDescent="0.25">
      <c r="B89" s="14" t="s">
        <v>86</v>
      </c>
      <c r="C89" s="7" t="s">
        <v>115</v>
      </c>
      <c r="D89" s="33"/>
      <c r="E89" s="33"/>
      <c r="F89" s="33"/>
      <c r="G89" s="24"/>
      <c r="H89" s="46"/>
      <c r="I89" s="2"/>
    </row>
    <row r="90" spans="1:9" ht="135" hidden="1" x14ac:dyDescent="0.25">
      <c r="B90" s="14" t="s">
        <v>93</v>
      </c>
      <c r="C90" s="7" t="s">
        <v>116</v>
      </c>
      <c r="D90" s="33"/>
      <c r="E90" s="33"/>
      <c r="F90" s="33"/>
      <c r="G90" s="24"/>
      <c r="H90" s="46"/>
      <c r="I90" s="2"/>
    </row>
    <row r="91" spans="1:9" s="15" customFormat="1" hidden="1" x14ac:dyDescent="0.25">
      <c r="A91" s="22">
        <v>290</v>
      </c>
      <c r="B91" s="156" t="s">
        <v>63</v>
      </c>
      <c r="C91" s="156"/>
      <c r="D91" s="32"/>
      <c r="E91" s="32"/>
      <c r="F91" s="32"/>
      <c r="G91" s="2"/>
      <c r="H91" s="45"/>
      <c r="I91" s="2"/>
    </row>
    <row r="92" spans="1:9" ht="45" hidden="1" x14ac:dyDescent="0.25">
      <c r="B92" s="14" t="s">
        <v>85</v>
      </c>
      <c r="C92" s="7" t="s">
        <v>117</v>
      </c>
      <c r="D92" s="33"/>
      <c r="E92" s="33"/>
      <c r="F92" s="33"/>
      <c r="G92" s="24"/>
      <c r="H92" s="46"/>
      <c r="I92" s="2"/>
    </row>
    <row r="93" spans="1:9" ht="45" hidden="1" x14ac:dyDescent="0.25">
      <c r="B93" s="14" t="s">
        <v>86</v>
      </c>
      <c r="C93" s="7" t="s">
        <v>118</v>
      </c>
      <c r="D93" s="33"/>
      <c r="E93" s="33"/>
      <c r="F93" s="33"/>
      <c r="G93" s="24"/>
      <c r="H93" s="46"/>
      <c r="I93" s="2"/>
    </row>
    <row r="94" spans="1:9" s="15" customFormat="1" hidden="1" x14ac:dyDescent="0.25">
      <c r="A94" s="22">
        <v>291</v>
      </c>
      <c r="B94" s="156" t="s">
        <v>64</v>
      </c>
      <c r="C94" s="156"/>
      <c r="D94" s="32"/>
      <c r="E94" s="32"/>
      <c r="F94" s="32"/>
      <c r="G94" s="2"/>
      <c r="H94" s="45"/>
      <c r="I94" s="2"/>
    </row>
    <row r="95" spans="1:9" ht="45" hidden="1" x14ac:dyDescent="0.25">
      <c r="B95" s="14" t="s">
        <v>85</v>
      </c>
      <c r="C95" s="7" t="s">
        <v>117</v>
      </c>
      <c r="D95" s="33"/>
      <c r="E95" s="33"/>
      <c r="F95" s="33"/>
      <c r="G95" s="24"/>
      <c r="H95" s="46"/>
      <c r="I95" s="2"/>
    </row>
    <row r="96" spans="1:9" ht="45" hidden="1" x14ac:dyDescent="0.25">
      <c r="B96" s="14" t="s">
        <v>86</v>
      </c>
      <c r="C96" s="7" t="s">
        <v>118</v>
      </c>
      <c r="D96" s="33"/>
      <c r="E96" s="33"/>
      <c r="F96" s="33"/>
      <c r="G96" s="24"/>
      <c r="H96" s="46"/>
      <c r="I96" s="2"/>
    </row>
    <row r="97" spans="1:9" s="15" customFormat="1" hidden="1" x14ac:dyDescent="0.25">
      <c r="A97" s="22">
        <v>292</v>
      </c>
      <c r="B97" s="156" t="s">
        <v>65</v>
      </c>
      <c r="C97" s="156"/>
      <c r="D97" s="32"/>
      <c r="E97" s="32"/>
      <c r="F97" s="32"/>
      <c r="G97" s="2"/>
      <c r="H97" s="45"/>
      <c r="I97" s="2"/>
    </row>
    <row r="98" spans="1:9" ht="45" hidden="1" x14ac:dyDescent="0.25">
      <c r="B98" s="14" t="s">
        <v>85</v>
      </c>
      <c r="C98" s="7" t="s">
        <v>117</v>
      </c>
      <c r="D98" s="33"/>
      <c r="E98" s="33"/>
      <c r="F98" s="33"/>
      <c r="G98" s="24"/>
      <c r="H98" s="46"/>
      <c r="I98" s="2"/>
    </row>
    <row r="99" spans="1:9" ht="45" hidden="1" x14ac:dyDescent="0.25">
      <c r="B99" s="14" t="s">
        <v>86</v>
      </c>
      <c r="C99" s="7" t="s">
        <v>118</v>
      </c>
      <c r="D99" s="33"/>
      <c r="E99" s="33"/>
      <c r="F99" s="33"/>
      <c r="G99" s="24"/>
      <c r="H99" s="46"/>
      <c r="I99" s="2"/>
    </row>
    <row r="100" spans="1:9" s="15" customFormat="1" hidden="1" x14ac:dyDescent="0.25">
      <c r="A100" s="22">
        <v>300</v>
      </c>
      <c r="B100" s="23" t="s">
        <v>66</v>
      </c>
      <c r="C100" s="8"/>
      <c r="D100" s="32"/>
      <c r="E100" s="32"/>
      <c r="F100" s="32"/>
      <c r="G100" s="2"/>
      <c r="H100" s="45"/>
      <c r="I100" s="2"/>
    </row>
    <row r="101" spans="1:9" ht="45" hidden="1" x14ac:dyDescent="0.25">
      <c r="B101" s="14" t="s">
        <v>85</v>
      </c>
      <c r="C101" s="7" t="s">
        <v>119</v>
      </c>
      <c r="D101" s="34"/>
      <c r="E101" s="34"/>
      <c r="F101" s="34"/>
      <c r="G101" s="11"/>
      <c r="H101" s="47"/>
      <c r="I101" s="2"/>
    </row>
    <row r="102" spans="1:9" ht="45" hidden="1" x14ac:dyDescent="0.25">
      <c r="B102" s="14" t="s">
        <v>86</v>
      </c>
      <c r="C102" s="11" t="s">
        <v>120</v>
      </c>
      <c r="D102" s="34"/>
      <c r="E102" s="34"/>
      <c r="F102" s="34"/>
      <c r="G102" s="11"/>
      <c r="H102" s="47"/>
      <c r="I102" s="2"/>
    </row>
    <row r="103" spans="1:9" ht="38.25" hidden="1" x14ac:dyDescent="0.25">
      <c r="B103" s="14" t="s">
        <v>93</v>
      </c>
      <c r="C103" s="9" t="s">
        <v>192</v>
      </c>
      <c r="D103" s="34"/>
      <c r="E103" s="34"/>
      <c r="F103" s="34"/>
      <c r="G103" s="11"/>
      <c r="H103" s="47"/>
      <c r="I103" s="2"/>
    </row>
    <row r="104" spans="1:9" s="15" customFormat="1" hidden="1" x14ac:dyDescent="0.25">
      <c r="A104" s="22">
        <v>390</v>
      </c>
      <c r="B104" s="23" t="s">
        <v>7</v>
      </c>
      <c r="C104" s="8"/>
      <c r="D104" s="32"/>
      <c r="E104" s="32"/>
      <c r="F104" s="32"/>
      <c r="G104" s="2"/>
      <c r="H104" s="45"/>
      <c r="I104" s="2"/>
    </row>
    <row r="105" spans="1:9" ht="45" hidden="1" x14ac:dyDescent="0.25">
      <c r="B105" s="14" t="s">
        <v>85</v>
      </c>
      <c r="C105" s="7" t="s">
        <v>117</v>
      </c>
      <c r="D105" s="33"/>
      <c r="E105" s="33"/>
      <c r="F105" s="33"/>
      <c r="G105" s="24"/>
      <c r="H105" s="46"/>
      <c r="I105" s="2"/>
    </row>
    <row r="106" spans="1:9" ht="45" hidden="1" x14ac:dyDescent="0.25">
      <c r="B106" s="14" t="s">
        <v>86</v>
      </c>
      <c r="C106" s="7" t="s">
        <v>121</v>
      </c>
      <c r="D106" s="33"/>
      <c r="E106" s="33"/>
      <c r="F106" s="33"/>
      <c r="G106" s="24"/>
      <c r="H106" s="46"/>
      <c r="I106" s="2"/>
    </row>
    <row r="107" spans="1:9" s="15" customFormat="1" hidden="1" x14ac:dyDescent="0.25">
      <c r="A107" s="22">
        <v>400</v>
      </c>
      <c r="B107" s="23" t="s">
        <v>47</v>
      </c>
      <c r="C107" s="8"/>
      <c r="D107" s="32"/>
      <c r="E107" s="32"/>
      <c r="F107" s="32"/>
      <c r="G107" s="2"/>
      <c r="H107" s="45"/>
      <c r="I107" s="2"/>
    </row>
    <row r="108" spans="1:9" ht="45" hidden="1" x14ac:dyDescent="0.25">
      <c r="B108" s="14" t="s">
        <v>123</v>
      </c>
      <c r="C108" s="7" t="s">
        <v>171</v>
      </c>
      <c r="D108" s="33"/>
      <c r="E108" s="33"/>
      <c r="F108" s="33"/>
      <c r="G108" s="24"/>
      <c r="H108" s="46"/>
      <c r="I108" s="2"/>
    </row>
    <row r="109" spans="1:9" s="15" customFormat="1" hidden="1" x14ac:dyDescent="0.25">
      <c r="A109" s="22">
        <v>401</v>
      </c>
      <c r="B109" s="156" t="s">
        <v>48</v>
      </c>
      <c r="C109" s="156"/>
      <c r="D109" s="32"/>
      <c r="E109" s="32"/>
      <c r="F109" s="32"/>
      <c r="G109" s="2"/>
      <c r="H109" s="45"/>
      <c r="I109" s="2"/>
    </row>
    <row r="110" spans="1:9" ht="30" hidden="1" x14ac:dyDescent="0.25">
      <c r="B110" s="14" t="s">
        <v>123</v>
      </c>
      <c r="C110" s="7" t="s">
        <v>174</v>
      </c>
      <c r="D110" s="33"/>
      <c r="E110" s="33"/>
      <c r="F110" s="33"/>
      <c r="G110" s="24"/>
      <c r="H110" s="46"/>
      <c r="I110" s="2"/>
    </row>
    <row r="111" spans="1:9" s="15" customFormat="1" hidden="1" x14ac:dyDescent="0.25">
      <c r="A111" s="22">
        <v>407</v>
      </c>
      <c r="B111" s="23" t="s">
        <v>8</v>
      </c>
      <c r="C111" s="8"/>
      <c r="D111" s="32"/>
      <c r="E111" s="32"/>
      <c r="F111" s="32"/>
      <c r="G111" s="2"/>
      <c r="H111" s="45"/>
      <c r="I111" s="2"/>
    </row>
    <row r="112" spans="1:9" ht="45" hidden="1" x14ac:dyDescent="0.25">
      <c r="B112" s="14" t="s">
        <v>123</v>
      </c>
      <c r="C112" s="7" t="s">
        <v>175</v>
      </c>
      <c r="D112" s="33"/>
      <c r="E112" s="33"/>
      <c r="F112" s="33"/>
      <c r="G112" s="24"/>
      <c r="H112" s="46"/>
      <c r="I112" s="2"/>
    </row>
    <row r="113" spans="1:9" s="15" customFormat="1" hidden="1" x14ac:dyDescent="0.25">
      <c r="A113" s="22">
        <v>410</v>
      </c>
      <c r="B113" s="156" t="s">
        <v>49</v>
      </c>
      <c r="C113" s="156"/>
      <c r="D113" s="32"/>
      <c r="E113" s="32"/>
      <c r="F113" s="32"/>
      <c r="G113" s="2"/>
      <c r="H113" s="45"/>
      <c r="I113" s="2"/>
    </row>
    <row r="114" spans="1:9" ht="45" hidden="1" x14ac:dyDescent="0.25">
      <c r="B114" s="14" t="s">
        <v>123</v>
      </c>
      <c r="C114" s="7" t="s">
        <v>169</v>
      </c>
      <c r="D114" s="33"/>
      <c r="E114" s="33"/>
      <c r="F114" s="33"/>
      <c r="G114" s="24"/>
      <c r="H114" s="46"/>
      <c r="I114" s="2"/>
    </row>
    <row r="115" spans="1:9" ht="25.5" hidden="1" x14ac:dyDescent="0.25">
      <c r="B115" s="14" t="s">
        <v>93</v>
      </c>
      <c r="C115" s="9" t="s">
        <v>176</v>
      </c>
      <c r="D115" s="34"/>
      <c r="E115" s="34"/>
      <c r="F115" s="34"/>
      <c r="G115" s="11"/>
      <c r="H115" s="47"/>
      <c r="I115" s="2"/>
    </row>
    <row r="116" spans="1:9" s="15" customFormat="1" hidden="1" x14ac:dyDescent="0.25">
      <c r="A116" s="22">
        <v>411</v>
      </c>
      <c r="B116" s="156" t="s">
        <v>50</v>
      </c>
      <c r="C116" s="156"/>
      <c r="D116" s="32"/>
      <c r="E116" s="32"/>
      <c r="F116" s="32"/>
      <c r="G116" s="2"/>
      <c r="H116" s="45"/>
      <c r="I116" s="2"/>
    </row>
    <row r="117" spans="1:9" ht="30" hidden="1" x14ac:dyDescent="0.25">
      <c r="B117" s="14" t="s">
        <v>123</v>
      </c>
      <c r="C117" s="7" t="s">
        <v>174</v>
      </c>
      <c r="D117" s="33"/>
      <c r="E117" s="33"/>
      <c r="F117" s="33"/>
      <c r="G117" s="24"/>
      <c r="H117" s="46"/>
      <c r="I117" s="2"/>
    </row>
    <row r="118" spans="1:9" s="15" customFormat="1" hidden="1" x14ac:dyDescent="0.25">
      <c r="A118" s="22">
        <v>430</v>
      </c>
      <c r="B118" s="23" t="s">
        <v>9</v>
      </c>
      <c r="C118" s="8"/>
      <c r="D118" s="32"/>
      <c r="E118" s="32"/>
      <c r="F118" s="32"/>
      <c r="G118" s="2"/>
      <c r="H118" s="45"/>
      <c r="I118" s="2"/>
    </row>
    <row r="119" spans="1:9" ht="75" hidden="1" x14ac:dyDescent="0.25">
      <c r="B119" s="14" t="s">
        <v>123</v>
      </c>
      <c r="C119" s="7" t="s">
        <v>186</v>
      </c>
      <c r="D119" s="33"/>
      <c r="E119" s="33"/>
      <c r="F119" s="33"/>
      <c r="G119" s="24"/>
      <c r="H119" s="46"/>
      <c r="I119" s="2"/>
    </row>
    <row r="120" spans="1:9" s="15" customFormat="1" hidden="1" x14ac:dyDescent="0.25">
      <c r="A120" s="22">
        <v>431</v>
      </c>
      <c r="B120" s="156" t="s">
        <v>10</v>
      </c>
      <c r="C120" s="156"/>
      <c r="D120" s="32"/>
      <c r="E120" s="32"/>
      <c r="F120" s="32"/>
      <c r="G120" s="2"/>
      <c r="H120" s="45"/>
      <c r="I120" s="2"/>
    </row>
    <row r="121" spans="1:9" ht="30" hidden="1" x14ac:dyDescent="0.25">
      <c r="B121" s="14" t="s">
        <v>123</v>
      </c>
      <c r="C121" s="7" t="s">
        <v>185</v>
      </c>
      <c r="D121" s="33"/>
      <c r="E121" s="33"/>
      <c r="F121" s="33"/>
      <c r="G121" s="24"/>
      <c r="H121" s="46"/>
      <c r="I121" s="2"/>
    </row>
    <row r="122" spans="1:9" s="15" customFormat="1" hidden="1" x14ac:dyDescent="0.25">
      <c r="A122" s="22">
        <v>432</v>
      </c>
      <c r="B122" s="156" t="s">
        <v>124</v>
      </c>
      <c r="C122" s="156"/>
      <c r="D122" s="32"/>
      <c r="E122" s="32"/>
      <c r="F122" s="32"/>
      <c r="G122" s="2"/>
      <c r="H122" s="45"/>
      <c r="I122" s="2"/>
    </row>
    <row r="123" spans="1:9" ht="60" hidden="1" x14ac:dyDescent="0.25">
      <c r="B123" s="14" t="s">
        <v>123</v>
      </c>
      <c r="C123" s="7" t="s">
        <v>125</v>
      </c>
      <c r="D123" s="33"/>
      <c r="E123" s="33"/>
      <c r="F123" s="33"/>
      <c r="G123" s="24"/>
      <c r="H123" s="46"/>
      <c r="I123" s="2"/>
    </row>
    <row r="124" spans="1:9" s="15" customFormat="1" hidden="1" x14ac:dyDescent="0.25">
      <c r="A124" s="22">
        <v>436</v>
      </c>
      <c r="B124" s="23" t="s">
        <v>11</v>
      </c>
      <c r="C124" s="8"/>
      <c r="D124" s="32"/>
      <c r="E124" s="32"/>
      <c r="F124" s="32"/>
      <c r="G124" s="2"/>
      <c r="H124" s="45"/>
      <c r="I124" s="2"/>
    </row>
    <row r="125" spans="1:9" ht="60" hidden="1" x14ac:dyDescent="0.25">
      <c r="B125" s="14" t="s">
        <v>123</v>
      </c>
      <c r="C125" s="7" t="s">
        <v>162</v>
      </c>
      <c r="D125" s="33"/>
      <c r="E125" s="33"/>
      <c r="F125" s="33"/>
      <c r="G125" s="24"/>
      <c r="H125" s="46"/>
      <c r="I125" s="2"/>
    </row>
    <row r="126" spans="1:9" s="15" customFormat="1" hidden="1" x14ac:dyDescent="0.25">
      <c r="A126" s="22">
        <v>438</v>
      </c>
      <c r="B126" s="23" t="s">
        <v>54</v>
      </c>
      <c r="C126" s="8"/>
      <c r="D126" s="32"/>
      <c r="E126" s="32"/>
      <c r="F126" s="32"/>
      <c r="G126" s="2"/>
      <c r="H126" s="45"/>
      <c r="I126" s="2"/>
    </row>
    <row r="127" spans="1:9" ht="45" hidden="1" x14ac:dyDescent="0.25">
      <c r="B127" s="14" t="s">
        <v>123</v>
      </c>
      <c r="C127" s="7" t="s">
        <v>126</v>
      </c>
      <c r="D127" s="33"/>
      <c r="E127" s="33"/>
      <c r="F127" s="33"/>
      <c r="G127" s="24"/>
      <c r="H127" s="46"/>
      <c r="I127" s="2"/>
    </row>
    <row r="128" spans="1:9" s="15" customFormat="1" hidden="1" x14ac:dyDescent="0.25">
      <c r="A128" s="22">
        <v>440</v>
      </c>
      <c r="B128" s="23" t="s">
        <v>13</v>
      </c>
      <c r="C128" s="8"/>
      <c r="D128" s="32"/>
      <c r="E128" s="32"/>
      <c r="F128" s="32"/>
      <c r="G128" s="2"/>
      <c r="H128" s="45"/>
      <c r="I128" s="2"/>
    </row>
    <row r="129" spans="1:9" ht="120" hidden="1" x14ac:dyDescent="0.25">
      <c r="B129" s="14" t="s">
        <v>123</v>
      </c>
      <c r="C129" s="7" t="s">
        <v>127</v>
      </c>
      <c r="D129" s="33"/>
      <c r="E129" s="33"/>
      <c r="F129" s="33"/>
      <c r="G129" s="24"/>
      <c r="H129" s="46"/>
      <c r="I129" s="2"/>
    </row>
    <row r="130" spans="1:9" s="15" customFormat="1" hidden="1" x14ac:dyDescent="0.25">
      <c r="A130" s="22">
        <v>441</v>
      </c>
      <c r="B130" s="156" t="s">
        <v>14</v>
      </c>
      <c r="C130" s="156"/>
      <c r="D130" s="32"/>
      <c r="E130" s="32"/>
      <c r="F130" s="32"/>
      <c r="G130" s="2"/>
      <c r="H130" s="45"/>
      <c r="I130" s="2"/>
    </row>
    <row r="131" spans="1:9" ht="75" hidden="1" x14ac:dyDescent="0.25">
      <c r="B131" s="14" t="s">
        <v>123</v>
      </c>
      <c r="C131" s="7" t="s">
        <v>129</v>
      </c>
      <c r="D131" s="33"/>
      <c r="E131" s="33"/>
      <c r="F131" s="33"/>
      <c r="G131" s="24"/>
      <c r="H131" s="46"/>
      <c r="I131" s="2"/>
    </row>
    <row r="132" spans="1:9" s="15" customFormat="1" hidden="1" x14ac:dyDescent="0.25">
      <c r="A132" s="22">
        <v>446</v>
      </c>
      <c r="B132" s="23" t="s">
        <v>15</v>
      </c>
      <c r="C132" s="8"/>
      <c r="D132" s="32"/>
      <c r="E132" s="32"/>
      <c r="F132" s="32"/>
      <c r="G132" s="2"/>
      <c r="H132" s="45"/>
      <c r="I132" s="2"/>
    </row>
    <row r="133" spans="1:9" ht="60" hidden="1" x14ac:dyDescent="0.25">
      <c r="B133" s="14" t="s">
        <v>123</v>
      </c>
      <c r="C133" s="7" t="s">
        <v>130</v>
      </c>
      <c r="D133" s="33"/>
      <c r="E133" s="33"/>
      <c r="F133" s="33"/>
      <c r="G133" s="24"/>
      <c r="H133" s="46"/>
      <c r="I133" s="2"/>
    </row>
    <row r="134" spans="1:9" s="15" customFormat="1" hidden="1" x14ac:dyDescent="0.25">
      <c r="A134" s="22">
        <v>460</v>
      </c>
      <c r="B134" s="23" t="s">
        <v>16</v>
      </c>
      <c r="C134" s="8"/>
      <c r="D134" s="32"/>
      <c r="E134" s="32"/>
      <c r="F134" s="32"/>
      <c r="G134" s="2"/>
      <c r="H134" s="45"/>
      <c r="I134" s="2"/>
    </row>
    <row r="135" spans="1:9" ht="90" hidden="1" x14ac:dyDescent="0.25">
      <c r="B135" s="14" t="s">
        <v>123</v>
      </c>
      <c r="C135" s="7" t="s">
        <v>131</v>
      </c>
      <c r="D135" s="33"/>
      <c r="E135" s="33"/>
      <c r="F135" s="33"/>
      <c r="G135" s="24"/>
      <c r="H135" s="46"/>
      <c r="I135" s="2"/>
    </row>
    <row r="136" spans="1:9" s="15" customFormat="1" hidden="1" x14ac:dyDescent="0.25">
      <c r="A136" s="22">
        <v>465</v>
      </c>
      <c r="B136" s="156" t="s">
        <v>51</v>
      </c>
      <c r="C136" s="156"/>
      <c r="D136" s="32"/>
      <c r="E136" s="32"/>
      <c r="F136" s="32"/>
      <c r="G136" s="2"/>
      <c r="H136" s="45"/>
      <c r="I136" s="2"/>
    </row>
    <row r="137" spans="1:9" ht="75" hidden="1" x14ac:dyDescent="0.25">
      <c r="B137" s="14" t="s">
        <v>123</v>
      </c>
      <c r="C137" s="7" t="s">
        <v>132</v>
      </c>
      <c r="D137" s="33"/>
      <c r="E137" s="33"/>
      <c r="F137" s="33"/>
      <c r="G137" s="24"/>
      <c r="H137" s="46"/>
      <c r="I137" s="2"/>
    </row>
    <row r="138" spans="1:9" s="15" customFormat="1" hidden="1" x14ac:dyDescent="0.25">
      <c r="A138" s="22">
        <v>470</v>
      </c>
      <c r="B138" s="23" t="s">
        <v>67</v>
      </c>
      <c r="C138" s="8"/>
      <c r="D138" s="32"/>
      <c r="E138" s="32"/>
      <c r="F138" s="32"/>
      <c r="G138" s="2"/>
      <c r="H138" s="45"/>
      <c r="I138" s="2"/>
    </row>
    <row r="139" spans="1:9" ht="75" hidden="1" x14ac:dyDescent="0.25">
      <c r="B139" s="14" t="s">
        <v>123</v>
      </c>
      <c r="C139" s="7" t="s">
        <v>163</v>
      </c>
      <c r="D139" s="33"/>
      <c r="E139" s="33"/>
      <c r="F139" s="33"/>
      <c r="G139" s="24"/>
      <c r="H139" s="46"/>
      <c r="I139" s="2"/>
    </row>
    <row r="140" spans="1:9" s="15" customFormat="1" hidden="1" x14ac:dyDescent="0.25">
      <c r="A140" s="22">
        <v>471</v>
      </c>
      <c r="B140" s="156" t="s">
        <v>17</v>
      </c>
      <c r="C140" s="156"/>
      <c r="D140" s="32"/>
      <c r="E140" s="32"/>
      <c r="F140" s="32"/>
      <c r="G140" s="2"/>
      <c r="H140" s="45"/>
      <c r="I140" s="2"/>
    </row>
    <row r="141" spans="1:9" ht="45" hidden="1" x14ac:dyDescent="0.25">
      <c r="B141" s="14" t="s">
        <v>123</v>
      </c>
      <c r="C141" s="7" t="s">
        <v>133</v>
      </c>
      <c r="D141" s="33"/>
      <c r="E141" s="33"/>
      <c r="F141" s="33"/>
      <c r="G141" s="24"/>
      <c r="H141" s="46"/>
      <c r="I141" s="2"/>
    </row>
    <row r="142" spans="1:9" s="15" customFormat="1" hidden="1" x14ac:dyDescent="0.25">
      <c r="A142" s="22">
        <v>472</v>
      </c>
      <c r="B142" s="156" t="s">
        <v>18</v>
      </c>
      <c r="C142" s="156"/>
      <c r="D142" s="32"/>
      <c r="E142" s="32"/>
      <c r="F142" s="32"/>
      <c r="G142" s="2"/>
      <c r="H142" s="45"/>
      <c r="I142" s="2"/>
    </row>
    <row r="143" spans="1:9" ht="90" hidden="1" x14ac:dyDescent="0.25">
      <c r="B143" s="14" t="s">
        <v>123</v>
      </c>
      <c r="C143" s="7" t="s">
        <v>164</v>
      </c>
      <c r="D143" s="35"/>
      <c r="E143" s="35"/>
      <c r="F143" s="35"/>
      <c r="H143" s="48"/>
      <c r="I143" s="2"/>
    </row>
    <row r="144" spans="1:9" s="15" customFormat="1" hidden="1" x14ac:dyDescent="0.25">
      <c r="A144" s="22">
        <v>473</v>
      </c>
      <c r="B144" s="156" t="s">
        <v>19</v>
      </c>
      <c r="C144" s="156"/>
      <c r="D144" s="32"/>
      <c r="E144" s="32"/>
      <c r="F144" s="32"/>
      <c r="G144" s="2"/>
      <c r="H144" s="45"/>
      <c r="I144" s="2"/>
    </row>
    <row r="145" spans="1:9" ht="45" hidden="1" x14ac:dyDescent="0.25">
      <c r="B145" s="14" t="s">
        <v>123</v>
      </c>
      <c r="C145" s="7" t="s">
        <v>134</v>
      </c>
      <c r="D145" s="35"/>
      <c r="E145" s="35"/>
      <c r="F145" s="35"/>
      <c r="H145" s="48"/>
      <c r="I145" s="2"/>
    </row>
    <row r="146" spans="1:9" ht="91.5" hidden="1" x14ac:dyDescent="0.25">
      <c r="B146" s="14" t="s">
        <v>93</v>
      </c>
      <c r="C146" s="7" t="s">
        <v>200</v>
      </c>
      <c r="D146" s="33"/>
      <c r="E146" s="33"/>
      <c r="F146" s="33"/>
      <c r="G146" s="24"/>
      <c r="H146" s="46"/>
      <c r="I146" s="2"/>
    </row>
    <row r="147" spans="1:9" s="15" customFormat="1" hidden="1" x14ac:dyDescent="0.25">
      <c r="A147" s="22">
        <v>474</v>
      </c>
      <c r="B147" s="23" t="s">
        <v>6</v>
      </c>
      <c r="C147" s="8"/>
      <c r="D147" s="32"/>
      <c r="E147" s="32"/>
      <c r="F147" s="32"/>
      <c r="G147" s="2"/>
      <c r="H147" s="45"/>
      <c r="I147" s="2"/>
    </row>
    <row r="148" spans="1:9" ht="180" hidden="1" x14ac:dyDescent="0.25">
      <c r="B148" s="14" t="s">
        <v>123</v>
      </c>
      <c r="C148" s="7" t="s">
        <v>135</v>
      </c>
      <c r="D148" s="35"/>
      <c r="E148" s="35"/>
      <c r="F148" s="35"/>
      <c r="H148" s="48"/>
      <c r="I148" s="2"/>
    </row>
    <row r="149" spans="1:9" s="15" customFormat="1" hidden="1" x14ac:dyDescent="0.25">
      <c r="A149" s="22">
        <v>475</v>
      </c>
      <c r="B149" s="23" t="s">
        <v>68</v>
      </c>
      <c r="C149" s="8"/>
      <c r="D149" s="32"/>
      <c r="E149" s="32"/>
      <c r="F149" s="32"/>
      <c r="G149" s="2"/>
      <c r="H149" s="45"/>
      <c r="I149" s="2"/>
    </row>
    <row r="150" spans="1:9" ht="60" hidden="1" x14ac:dyDescent="0.25">
      <c r="B150" s="14" t="s">
        <v>123</v>
      </c>
      <c r="C150" s="7" t="s">
        <v>136</v>
      </c>
      <c r="D150" s="35"/>
      <c r="E150" s="35"/>
      <c r="F150" s="35"/>
      <c r="H150" s="48"/>
      <c r="I150" s="2"/>
    </row>
    <row r="151" spans="1:9" ht="127.5" hidden="1" x14ac:dyDescent="0.25">
      <c r="B151" s="14" t="s">
        <v>93</v>
      </c>
      <c r="C151" s="9" t="s">
        <v>193</v>
      </c>
      <c r="D151" s="33"/>
      <c r="E151" s="33"/>
      <c r="F151" s="33"/>
      <c r="G151" s="24"/>
      <c r="H151" s="46"/>
      <c r="I151" s="2"/>
    </row>
    <row r="152" spans="1:9" s="15" customFormat="1" hidden="1" x14ac:dyDescent="0.25">
      <c r="A152" s="22">
        <v>476</v>
      </c>
      <c r="B152" s="156" t="s">
        <v>52</v>
      </c>
      <c r="C152" s="156"/>
      <c r="D152" s="32"/>
      <c r="E152" s="32"/>
      <c r="F152" s="32"/>
      <c r="G152" s="2"/>
      <c r="H152" s="45"/>
      <c r="I152" s="2"/>
    </row>
    <row r="153" spans="1:9" ht="45" hidden="1" x14ac:dyDescent="0.25">
      <c r="B153" s="14" t="s">
        <v>123</v>
      </c>
      <c r="C153" s="7" t="s">
        <v>137</v>
      </c>
      <c r="D153" s="35"/>
      <c r="E153" s="35"/>
      <c r="F153" s="35"/>
      <c r="H153" s="48"/>
      <c r="I153" s="2"/>
    </row>
    <row r="154" spans="1:9" ht="51" hidden="1" x14ac:dyDescent="0.25">
      <c r="B154" s="14" t="s">
        <v>93</v>
      </c>
      <c r="C154" s="9" t="s">
        <v>194</v>
      </c>
      <c r="D154" s="33"/>
      <c r="E154" s="33"/>
      <c r="F154" s="33"/>
      <c r="G154" s="24"/>
      <c r="H154" s="46"/>
      <c r="I154" s="2"/>
    </row>
    <row r="155" spans="1:9" s="15" customFormat="1" hidden="1" x14ac:dyDescent="0.25">
      <c r="A155" s="22">
        <v>477</v>
      </c>
      <c r="B155" s="23" t="s">
        <v>53</v>
      </c>
      <c r="C155" s="8"/>
      <c r="D155" s="32"/>
      <c r="E155" s="32"/>
      <c r="F155" s="32"/>
      <c r="G155" s="2"/>
      <c r="H155" s="45"/>
      <c r="I155" s="2"/>
    </row>
    <row r="156" spans="1:9" ht="90" hidden="1" x14ac:dyDescent="0.25">
      <c r="B156" s="14" t="s">
        <v>123</v>
      </c>
      <c r="C156" s="7" t="s">
        <v>165</v>
      </c>
      <c r="D156" s="35"/>
      <c r="E156" s="35"/>
      <c r="F156" s="35"/>
      <c r="H156" s="48"/>
      <c r="I156" s="2"/>
    </row>
    <row r="157" spans="1:9" s="15" customFormat="1" hidden="1" x14ac:dyDescent="0.25">
      <c r="A157" s="22">
        <v>479</v>
      </c>
      <c r="B157" s="156" t="s">
        <v>38</v>
      </c>
      <c r="C157" s="156"/>
      <c r="D157" s="32"/>
      <c r="E157" s="32"/>
      <c r="F157" s="32"/>
      <c r="G157" s="2"/>
      <c r="H157" s="45"/>
      <c r="I157" s="2"/>
    </row>
    <row r="158" spans="1:9" ht="150" hidden="1" x14ac:dyDescent="0.25">
      <c r="B158" s="14" t="s">
        <v>123</v>
      </c>
      <c r="C158" s="7" t="s">
        <v>138</v>
      </c>
      <c r="D158" s="35"/>
      <c r="E158" s="35"/>
      <c r="F158" s="35"/>
      <c r="H158" s="48"/>
      <c r="I158" s="2"/>
    </row>
    <row r="159" spans="1:9" ht="120" hidden="1" x14ac:dyDescent="0.25">
      <c r="B159" s="14" t="s">
        <v>93</v>
      </c>
      <c r="C159" s="7" t="s">
        <v>128</v>
      </c>
      <c r="D159" s="33"/>
      <c r="E159" s="33"/>
      <c r="F159" s="33"/>
      <c r="G159" s="24"/>
      <c r="H159" s="46"/>
      <c r="I159" s="2"/>
    </row>
    <row r="160" spans="1:9" s="15" customFormat="1" hidden="1" x14ac:dyDescent="0.25">
      <c r="A160" s="22">
        <v>480</v>
      </c>
      <c r="B160" s="23" t="s">
        <v>26</v>
      </c>
      <c r="C160" s="8"/>
      <c r="D160" s="32"/>
      <c r="E160" s="32"/>
      <c r="F160" s="32"/>
      <c r="G160" s="2"/>
      <c r="H160" s="45"/>
      <c r="I160" s="2"/>
    </row>
    <row r="161" spans="1:9" ht="45" hidden="1" x14ac:dyDescent="0.25">
      <c r="B161" s="14" t="s">
        <v>123</v>
      </c>
      <c r="C161" s="7" t="s">
        <v>139</v>
      </c>
      <c r="D161" s="35"/>
      <c r="E161" s="35"/>
      <c r="F161" s="35"/>
      <c r="H161" s="48"/>
      <c r="I161" s="2"/>
    </row>
    <row r="162" spans="1:9" s="15" customFormat="1" hidden="1" x14ac:dyDescent="0.25">
      <c r="A162" s="22">
        <v>485</v>
      </c>
      <c r="B162" s="23" t="s">
        <v>55</v>
      </c>
      <c r="C162" s="8"/>
      <c r="D162" s="32"/>
      <c r="E162" s="32"/>
      <c r="F162" s="32"/>
      <c r="G162" s="2"/>
      <c r="H162" s="45"/>
      <c r="I162" s="2"/>
    </row>
    <row r="163" spans="1:9" ht="45" hidden="1" x14ac:dyDescent="0.25">
      <c r="B163" s="14" t="s">
        <v>123</v>
      </c>
      <c r="C163" s="7" t="s">
        <v>140</v>
      </c>
      <c r="D163" s="35"/>
      <c r="E163" s="35"/>
      <c r="F163" s="35"/>
      <c r="H163" s="48"/>
      <c r="I163" s="2"/>
    </row>
    <row r="164" spans="1:9" s="15" customFormat="1" hidden="1" x14ac:dyDescent="0.25">
      <c r="A164" s="22">
        <v>490</v>
      </c>
      <c r="B164" s="156" t="s">
        <v>12</v>
      </c>
      <c r="C164" s="156"/>
      <c r="D164" s="32"/>
      <c r="E164" s="32"/>
      <c r="F164" s="32"/>
      <c r="G164" s="2"/>
      <c r="H164" s="45"/>
      <c r="I164" s="2"/>
    </row>
    <row r="165" spans="1:9" ht="45" hidden="1" x14ac:dyDescent="0.25">
      <c r="B165" s="14" t="s">
        <v>123</v>
      </c>
      <c r="C165" s="7" t="s">
        <v>141</v>
      </c>
      <c r="D165" s="35"/>
      <c r="E165" s="35"/>
      <c r="F165" s="35"/>
      <c r="H165" s="48"/>
      <c r="I165" s="2"/>
    </row>
    <row r="166" spans="1:9" s="15" customFormat="1" hidden="1" x14ac:dyDescent="0.25">
      <c r="A166" s="22">
        <v>520</v>
      </c>
      <c r="B166" s="156" t="s">
        <v>39</v>
      </c>
      <c r="C166" s="156"/>
      <c r="D166" s="32"/>
      <c r="E166" s="32"/>
      <c r="F166" s="32"/>
      <c r="G166" s="2"/>
      <c r="H166" s="45"/>
      <c r="I166" s="2"/>
    </row>
    <row r="167" spans="1:9" ht="45" hidden="1" x14ac:dyDescent="0.25">
      <c r="B167" s="14" t="s">
        <v>123</v>
      </c>
      <c r="C167" s="7" t="s">
        <v>142</v>
      </c>
      <c r="D167" s="35"/>
      <c r="E167" s="35"/>
      <c r="F167" s="35"/>
      <c r="H167" s="48"/>
      <c r="I167" s="2"/>
    </row>
    <row r="168" spans="1:9" ht="114.75" hidden="1" x14ac:dyDescent="0.25">
      <c r="B168" s="14" t="s">
        <v>93</v>
      </c>
      <c r="C168" s="9" t="s">
        <v>195</v>
      </c>
      <c r="D168" s="36"/>
      <c r="E168" s="36"/>
      <c r="F168" s="36"/>
      <c r="G168" s="10"/>
      <c r="H168" s="49"/>
      <c r="I168" s="2"/>
    </row>
    <row r="169" spans="1:9" s="15" customFormat="1" hidden="1" x14ac:dyDescent="0.25">
      <c r="A169" s="22">
        <v>523</v>
      </c>
      <c r="B169" s="23" t="s">
        <v>42</v>
      </c>
      <c r="C169" s="8"/>
      <c r="D169" s="32"/>
      <c r="E169" s="32"/>
      <c r="F169" s="32"/>
      <c r="G169" s="2"/>
      <c r="H169" s="45"/>
      <c r="I169" s="2"/>
    </row>
    <row r="170" spans="1:9" ht="45" hidden="1" x14ac:dyDescent="0.25">
      <c r="B170" s="14" t="s">
        <v>123</v>
      </c>
      <c r="C170" s="7" t="s">
        <v>143</v>
      </c>
      <c r="D170" s="35"/>
      <c r="E170" s="35"/>
      <c r="F170" s="35"/>
      <c r="H170" s="48"/>
      <c r="I170" s="2"/>
    </row>
    <row r="171" spans="1:9" s="15" customFormat="1" hidden="1" x14ac:dyDescent="0.25">
      <c r="A171" s="22">
        <v>524</v>
      </c>
      <c r="B171" s="156" t="s">
        <v>41</v>
      </c>
      <c r="C171" s="156"/>
      <c r="D171" s="32"/>
      <c r="E171" s="32"/>
      <c r="F171" s="32"/>
      <c r="G171" s="2"/>
      <c r="H171" s="45"/>
      <c r="I171" s="2"/>
    </row>
    <row r="172" spans="1:9" ht="75" hidden="1" x14ac:dyDescent="0.25">
      <c r="B172" s="14" t="s">
        <v>123</v>
      </c>
      <c r="C172" s="7" t="s">
        <v>144</v>
      </c>
      <c r="D172" s="35"/>
      <c r="E172" s="35"/>
      <c r="F172" s="35"/>
      <c r="H172" s="48"/>
      <c r="I172" s="2"/>
    </row>
    <row r="173" spans="1:9" s="15" customFormat="1" hidden="1" x14ac:dyDescent="0.25">
      <c r="A173" s="22">
        <v>527</v>
      </c>
      <c r="B173" s="156" t="s">
        <v>40</v>
      </c>
      <c r="C173" s="156"/>
      <c r="D173" s="32"/>
      <c r="E173" s="32"/>
      <c r="F173" s="32"/>
      <c r="G173" s="2"/>
      <c r="H173" s="45"/>
      <c r="I173" s="2"/>
    </row>
    <row r="174" spans="1:9" ht="45" hidden="1" x14ac:dyDescent="0.25">
      <c r="B174" s="14" t="s">
        <v>123</v>
      </c>
      <c r="C174" s="7" t="s">
        <v>145</v>
      </c>
      <c r="D174" s="35"/>
      <c r="E174" s="35"/>
      <c r="F174" s="35"/>
      <c r="H174" s="48"/>
      <c r="I174" s="2"/>
    </row>
    <row r="175" spans="1:9" ht="25.5" hidden="1" x14ac:dyDescent="0.25">
      <c r="B175" s="14" t="s">
        <v>93</v>
      </c>
      <c r="C175" s="9" t="s">
        <v>196</v>
      </c>
      <c r="D175" s="33"/>
      <c r="E175" s="33"/>
      <c r="F175" s="33"/>
      <c r="G175" s="24"/>
      <c r="H175" s="46"/>
      <c r="I175" s="2"/>
    </row>
    <row r="176" spans="1:9" s="15" customFormat="1" hidden="1" x14ac:dyDescent="0.25">
      <c r="A176" s="22">
        <v>528</v>
      </c>
      <c r="B176" s="23" t="s">
        <v>43</v>
      </c>
      <c r="C176" s="8"/>
      <c r="D176" s="32"/>
      <c r="E176" s="32"/>
      <c r="F176" s="32"/>
      <c r="G176" s="2"/>
      <c r="H176" s="45"/>
      <c r="I176" s="2"/>
    </row>
    <row r="177" spans="1:9" ht="60" hidden="1" x14ac:dyDescent="0.25">
      <c r="B177" s="14" t="s">
        <v>123</v>
      </c>
      <c r="C177" s="7" t="s">
        <v>146</v>
      </c>
      <c r="D177" s="35"/>
      <c r="E177" s="35"/>
      <c r="F177" s="35"/>
      <c r="H177" s="48"/>
      <c r="I177" s="2"/>
    </row>
    <row r="178" spans="1:9" s="15" customFormat="1" hidden="1" x14ac:dyDescent="0.25">
      <c r="A178" s="22">
        <v>540</v>
      </c>
      <c r="B178" s="156" t="s">
        <v>20</v>
      </c>
      <c r="C178" s="156"/>
      <c r="D178" s="32"/>
      <c r="E178" s="32"/>
      <c r="F178" s="32"/>
      <c r="G178" s="2"/>
      <c r="H178" s="45"/>
      <c r="I178" s="2"/>
    </row>
    <row r="179" spans="1:9" ht="90" hidden="1" x14ac:dyDescent="0.25">
      <c r="B179" s="14" t="s">
        <v>123</v>
      </c>
      <c r="C179" s="7" t="s">
        <v>147</v>
      </c>
      <c r="D179" s="35"/>
      <c r="E179" s="35"/>
      <c r="F179" s="35"/>
      <c r="H179" s="48"/>
      <c r="I179" s="2"/>
    </row>
    <row r="180" spans="1:9" ht="255" hidden="1" x14ac:dyDescent="0.25">
      <c r="B180" s="14" t="s">
        <v>93</v>
      </c>
      <c r="C180" s="9" t="s">
        <v>191</v>
      </c>
      <c r="D180" s="33"/>
      <c r="E180" s="33"/>
      <c r="F180" s="33"/>
      <c r="G180" s="24"/>
      <c r="H180" s="46"/>
      <c r="I180" s="2"/>
    </row>
    <row r="181" spans="1:9" s="15" customFormat="1" hidden="1" x14ac:dyDescent="0.25">
      <c r="A181" s="22">
        <v>542</v>
      </c>
      <c r="B181" s="23" t="s">
        <v>21</v>
      </c>
      <c r="C181" s="8"/>
      <c r="D181" s="32"/>
      <c r="E181" s="32"/>
      <c r="F181" s="32"/>
      <c r="G181" s="2"/>
      <c r="H181" s="45"/>
      <c r="I181" s="2"/>
    </row>
    <row r="182" spans="1:9" ht="90" hidden="1" x14ac:dyDescent="0.25">
      <c r="B182" s="14" t="s">
        <v>123</v>
      </c>
      <c r="C182" s="7" t="s">
        <v>148</v>
      </c>
      <c r="D182" s="35"/>
      <c r="E182" s="35"/>
      <c r="F182" s="35"/>
      <c r="H182" s="48"/>
      <c r="I182" s="2"/>
    </row>
    <row r="183" spans="1:9" ht="25.5" hidden="1" x14ac:dyDescent="0.25">
      <c r="B183" s="14" t="s">
        <v>93</v>
      </c>
      <c r="C183" s="9" t="s">
        <v>172</v>
      </c>
      <c r="D183" s="33"/>
      <c r="E183" s="33"/>
      <c r="F183" s="33"/>
      <c r="G183" s="24"/>
      <c r="H183" s="46"/>
      <c r="I183" s="2"/>
    </row>
    <row r="184" spans="1:9" s="15" customFormat="1" hidden="1" x14ac:dyDescent="0.25">
      <c r="A184" s="22">
        <v>548</v>
      </c>
      <c r="B184" s="23" t="s">
        <v>22</v>
      </c>
      <c r="C184" s="8"/>
      <c r="D184" s="32"/>
      <c r="E184" s="32"/>
      <c r="F184" s="32"/>
      <c r="G184" s="2"/>
      <c r="H184" s="45"/>
      <c r="I184" s="2"/>
    </row>
    <row r="185" spans="1:9" ht="105" hidden="1" x14ac:dyDescent="0.25">
      <c r="B185" s="14" t="s">
        <v>123</v>
      </c>
      <c r="C185" s="7" t="s">
        <v>149</v>
      </c>
      <c r="D185" s="35"/>
      <c r="E185" s="35"/>
      <c r="F185" s="35"/>
      <c r="H185" s="48"/>
      <c r="I185" s="2"/>
    </row>
    <row r="186" spans="1:9" ht="25.5" hidden="1" x14ac:dyDescent="0.25">
      <c r="B186" s="14" t="s">
        <v>93</v>
      </c>
      <c r="C186" s="9" t="s">
        <v>172</v>
      </c>
      <c r="D186" s="33"/>
      <c r="E186" s="33"/>
      <c r="F186" s="33"/>
      <c r="G186" s="24"/>
      <c r="H186" s="46"/>
      <c r="I186" s="2"/>
    </row>
    <row r="187" spans="1:9" s="15" customFormat="1" hidden="1" x14ac:dyDescent="0.25">
      <c r="A187" s="22">
        <v>551</v>
      </c>
      <c r="B187" s="156" t="s">
        <v>23</v>
      </c>
      <c r="C187" s="156"/>
      <c r="D187" s="32"/>
      <c r="E187" s="32"/>
      <c r="F187" s="32"/>
      <c r="G187" s="2"/>
      <c r="H187" s="45"/>
      <c r="I187" s="2"/>
    </row>
    <row r="188" spans="1:9" ht="75" hidden="1" x14ac:dyDescent="0.25">
      <c r="B188" s="14" t="s">
        <v>123</v>
      </c>
      <c r="C188" s="7" t="s">
        <v>150</v>
      </c>
      <c r="D188" s="35"/>
      <c r="E188" s="35"/>
      <c r="F188" s="35"/>
      <c r="H188" s="48"/>
      <c r="I188" s="2"/>
    </row>
    <row r="189" spans="1:9" s="15" customFormat="1" hidden="1" x14ac:dyDescent="0.25">
      <c r="A189" s="22">
        <v>552</v>
      </c>
      <c r="B189" s="156" t="s">
        <v>69</v>
      </c>
      <c r="C189" s="156"/>
      <c r="D189" s="32"/>
      <c r="E189" s="32"/>
      <c r="F189" s="32"/>
      <c r="G189" s="2"/>
      <c r="H189" s="45"/>
      <c r="I189" s="2"/>
    </row>
    <row r="190" spans="1:9" ht="105" hidden="1" x14ac:dyDescent="0.25">
      <c r="B190" s="14" t="s">
        <v>123</v>
      </c>
      <c r="C190" s="7" t="s">
        <v>151</v>
      </c>
      <c r="D190" s="35"/>
      <c r="E190" s="35"/>
      <c r="F190" s="35"/>
      <c r="H190" s="48"/>
      <c r="I190" s="2"/>
    </row>
    <row r="191" spans="1:9" s="15" customFormat="1" hidden="1" x14ac:dyDescent="0.25">
      <c r="A191" s="22">
        <v>555</v>
      </c>
      <c r="B191" s="23" t="s">
        <v>44</v>
      </c>
      <c r="C191" s="8"/>
      <c r="D191" s="32"/>
      <c r="E191" s="32"/>
      <c r="F191" s="32"/>
      <c r="G191" s="2"/>
      <c r="H191" s="45"/>
      <c r="I191" s="2"/>
    </row>
    <row r="192" spans="1:9" ht="90" hidden="1" x14ac:dyDescent="0.25">
      <c r="B192" s="14" t="s">
        <v>123</v>
      </c>
      <c r="C192" s="7" t="s">
        <v>152</v>
      </c>
      <c r="D192" s="35"/>
      <c r="E192" s="37"/>
      <c r="F192" s="35"/>
      <c r="H192" s="48"/>
      <c r="I192" s="2"/>
    </row>
    <row r="193" spans="1:9" s="15" customFormat="1" hidden="1" x14ac:dyDescent="0.25">
      <c r="A193" s="22">
        <v>560</v>
      </c>
      <c r="B193" s="23" t="s">
        <v>45</v>
      </c>
      <c r="C193" s="8"/>
      <c r="D193" s="32"/>
      <c r="E193" s="32"/>
      <c r="F193" s="32"/>
      <c r="G193" s="2"/>
      <c r="H193" s="45"/>
      <c r="I193" s="2"/>
    </row>
    <row r="194" spans="1:9" ht="45" hidden="1" x14ac:dyDescent="0.25">
      <c r="B194" s="14" t="s">
        <v>123</v>
      </c>
      <c r="C194" s="7" t="s">
        <v>153</v>
      </c>
      <c r="D194" s="35"/>
      <c r="E194" s="37"/>
      <c r="F194" s="35"/>
      <c r="H194" s="48"/>
      <c r="I194" s="2"/>
    </row>
    <row r="195" spans="1:9" s="15" customFormat="1" hidden="1" x14ac:dyDescent="0.25">
      <c r="A195" s="22">
        <v>561</v>
      </c>
      <c r="B195" s="23" t="s">
        <v>46</v>
      </c>
      <c r="C195" s="8"/>
      <c r="D195" s="32"/>
      <c r="E195" s="32"/>
      <c r="F195" s="32"/>
      <c r="G195" s="2"/>
      <c r="H195" s="45"/>
      <c r="I195" s="2"/>
    </row>
    <row r="196" spans="1:9" ht="30" hidden="1" x14ac:dyDescent="0.25">
      <c r="B196" s="14" t="s">
        <v>123</v>
      </c>
      <c r="C196" s="7" t="s">
        <v>154</v>
      </c>
      <c r="D196" s="35"/>
      <c r="E196" s="37"/>
      <c r="F196" s="35"/>
      <c r="H196" s="48"/>
      <c r="I196" s="2"/>
    </row>
    <row r="197" spans="1:9" s="15" customFormat="1" hidden="1" x14ac:dyDescent="0.25">
      <c r="A197" s="22">
        <v>565</v>
      </c>
      <c r="B197" s="23" t="s">
        <v>24</v>
      </c>
      <c r="C197" s="8"/>
      <c r="D197" s="32"/>
      <c r="E197" s="32"/>
      <c r="F197" s="32"/>
      <c r="G197" s="2"/>
      <c r="H197" s="45"/>
      <c r="I197" s="2"/>
    </row>
    <row r="198" spans="1:9" ht="45" hidden="1" x14ac:dyDescent="0.25">
      <c r="B198" s="14" t="s">
        <v>123</v>
      </c>
      <c r="C198" s="7" t="s">
        <v>155</v>
      </c>
      <c r="D198" s="35"/>
      <c r="E198" s="37"/>
      <c r="F198" s="35"/>
      <c r="H198" s="48"/>
      <c r="I198" s="2"/>
    </row>
    <row r="199" spans="1:9" ht="25.5" hidden="1" x14ac:dyDescent="0.25">
      <c r="B199" s="14" t="s">
        <v>93</v>
      </c>
      <c r="C199" s="9" t="s">
        <v>172</v>
      </c>
      <c r="D199" s="33"/>
      <c r="E199" s="33"/>
      <c r="F199" s="33"/>
      <c r="G199" s="24"/>
      <c r="H199" s="46"/>
      <c r="I199" s="2"/>
    </row>
    <row r="200" spans="1:9" s="15" customFormat="1" hidden="1" x14ac:dyDescent="0.25">
      <c r="A200" s="22">
        <v>566</v>
      </c>
      <c r="B200" s="23" t="s">
        <v>25</v>
      </c>
      <c r="C200" s="8"/>
      <c r="D200" s="32"/>
      <c r="E200" s="32"/>
      <c r="F200" s="32"/>
      <c r="G200" s="2"/>
      <c r="H200" s="45"/>
      <c r="I200" s="2"/>
    </row>
    <row r="201" spans="1:9" ht="30" hidden="1" x14ac:dyDescent="0.25">
      <c r="B201" s="14" t="s">
        <v>123</v>
      </c>
      <c r="C201" s="7" t="s">
        <v>156</v>
      </c>
      <c r="D201" s="35"/>
      <c r="E201" s="35"/>
      <c r="F201" s="35"/>
      <c r="H201" s="48"/>
      <c r="I201" s="2"/>
    </row>
    <row r="202" spans="1:9" ht="25.5" hidden="1" x14ac:dyDescent="0.25">
      <c r="B202" s="14" t="s">
        <v>93</v>
      </c>
      <c r="C202" s="9" t="s">
        <v>172</v>
      </c>
      <c r="D202" s="33"/>
      <c r="E202" s="33"/>
      <c r="F202" s="33"/>
      <c r="G202" s="24"/>
      <c r="H202" s="46"/>
      <c r="I202" s="2"/>
    </row>
    <row r="203" spans="1:9" s="15" customFormat="1" hidden="1" x14ac:dyDescent="0.25">
      <c r="A203" s="22">
        <v>570</v>
      </c>
      <c r="B203" s="23" t="s">
        <v>27</v>
      </c>
      <c r="C203" s="8"/>
      <c r="D203" s="32"/>
      <c r="E203" s="32"/>
      <c r="F203" s="32"/>
      <c r="G203" s="2"/>
      <c r="H203" s="45"/>
      <c r="I203" s="2"/>
    </row>
    <row r="204" spans="1:9" ht="60" hidden="1" x14ac:dyDescent="0.25">
      <c r="B204" s="14" t="s">
        <v>123</v>
      </c>
      <c r="C204" s="7" t="s">
        <v>188</v>
      </c>
      <c r="D204" s="35"/>
      <c r="E204" s="35"/>
      <c r="F204" s="35"/>
      <c r="H204" s="48"/>
      <c r="I204" s="2"/>
    </row>
    <row r="205" spans="1:9" hidden="1" x14ac:dyDescent="0.25">
      <c r="B205" s="14" t="s">
        <v>93</v>
      </c>
      <c r="C205" s="9" t="s">
        <v>197</v>
      </c>
      <c r="D205" s="33"/>
      <c r="E205" s="33"/>
      <c r="F205" s="33"/>
      <c r="G205" s="24"/>
      <c r="H205" s="46"/>
      <c r="I205" s="2"/>
    </row>
    <row r="206" spans="1:9" s="15" customFormat="1" hidden="1" x14ac:dyDescent="0.25">
      <c r="A206" s="22">
        <v>572</v>
      </c>
      <c r="B206" s="156" t="s">
        <v>28</v>
      </c>
      <c r="C206" s="156"/>
      <c r="D206" s="32"/>
      <c r="E206" s="32"/>
      <c r="F206" s="32"/>
      <c r="G206" s="2"/>
      <c r="H206" s="45"/>
      <c r="I206" s="2"/>
    </row>
    <row r="207" spans="1:9" ht="105" hidden="1" x14ac:dyDescent="0.25">
      <c r="B207" s="14" t="s">
        <v>123</v>
      </c>
      <c r="C207" s="7" t="s">
        <v>157</v>
      </c>
      <c r="D207" s="35"/>
      <c r="E207" s="35"/>
      <c r="F207" s="35"/>
      <c r="H207" s="48"/>
      <c r="I207" s="2"/>
    </row>
    <row r="208" spans="1:9" ht="25.5" hidden="1" x14ac:dyDescent="0.25">
      <c r="B208" s="14" t="s">
        <v>93</v>
      </c>
      <c r="C208" s="9" t="s">
        <v>198</v>
      </c>
      <c r="D208" s="33"/>
      <c r="E208" s="33"/>
      <c r="F208" s="33"/>
      <c r="G208" s="24"/>
      <c r="H208" s="46"/>
      <c r="I208" s="2"/>
    </row>
    <row r="209" spans="1:9" s="29" customFormat="1" hidden="1" x14ac:dyDescent="0.25">
      <c r="A209" s="27"/>
      <c r="B209" s="13"/>
      <c r="C209" s="28"/>
      <c r="D209" s="38"/>
      <c r="E209" s="38"/>
      <c r="F209" s="38"/>
      <c r="G209" s="24"/>
      <c r="H209" s="50"/>
      <c r="I209" s="2"/>
    </row>
    <row r="210" spans="1:9" s="29" customFormat="1" hidden="1" x14ac:dyDescent="0.25">
      <c r="A210" s="6"/>
      <c r="B210" s="14"/>
      <c r="C210" s="7"/>
      <c r="D210" s="39"/>
      <c r="E210" s="39"/>
      <c r="F210" s="39"/>
      <c r="G210" s="24"/>
      <c r="H210" s="51"/>
      <c r="I210" s="2"/>
    </row>
    <row r="211" spans="1:9" s="15" customFormat="1" hidden="1" x14ac:dyDescent="0.25">
      <c r="A211" s="22">
        <v>60</v>
      </c>
      <c r="B211" s="156" t="s">
        <v>78</v>
      </c>
      <c r="C211" s="156"/>
      <c r="D211" s="32"/>
      <c r="E211" s="32"/>
      <c r="F211" s="32"/>
      <c r="G211" s="2"/>
      <c r="H211" s="45"/>
      <c r="I211" s="2"/>
    </row>
    <row r="212" spans="1:9" ht="60" hidden="1" x14ac:dyDescent="0.25">
      <c r="B212" s="14" t="s">
        <v>123</v>
      </c>
      <c r="C212" s="7" t="s">
        <v>166</v>
      </c>
      <c r="D212" s="40"/>
      <c r="E212" s="40"/>
      <c r="F212" s="40"/>
      <c r="G212" s="25"/>
      <c r="H212" s="52"/>
      <c r="I212" s="2"/>
    </row>
    <row r="213" spans="1:9" s="15" customFormat="1" hidden="1" x14ac:dyDescent="0.25">
      <c r="A213" s="22">
        <v>61</v>
      </c>
      <c r="B213" s="23" t="s">
        <v>74</v>
      </c>
      <c r="C213" s="8"/>
      <c r="D213" s="32"/>
      <c r="E213" s="32"/>
      <c r="F213" s="32"/>
      <c r="G213" s="2"/>
      <c r="H213" s="45"/>
      <c r="I213" s="2"/>
    </row>
    <row r="214" spans="1:9" ht="45" hidden="1" x14ac:dyDescent="0.25">
      <c r="B214" s="14" t="s">
        <v>123</v>
      </c>
      <c r="C214" s="7" t="s">
        <v>168</v>
      </c>
      <c r="D214" s="40"/>
      <c r="E214" s="40"/>
      <c r="F214" s="40"/>
      <c r="G214" s="25"/>
      <c r="H214" s="52"/>
      <c r="I214" s="2"/>
    </row>
    <row r="215" spans="1:9" s="15" customFormat="1" hidden="1" x14ac:dyDescent="0.25">
      <c r="A215" s="22">
        <v>62</v>
      </c>
      <c r="B215" s="23" t="s">
        <v>70</v>
      </c>
      <c r="C215" s="8"/>
      <c r="D215" s="32"/>
      <c r="E215" s="32"/>
      <c r="F215" s="32"/>
      <c r="G215" s="2"/>
      <c r="H215" s="45"/>
      <c r="I215" s="2"/>
    </row>
    <row r="216" spans="1:9" ht="60" hidden="1" x14ac:dyDescent="0.25">
      <c r="B216" s="14" t="s">
        <v>123</v>
      </c>
      <c r="C216" s="7" t="s">
        <v>173</v>
      </c>
      <c r="D216" s="40"/>
      <c r="E216" s="40"/>
      <c r="F216" s="40"/>
      <c r="G216" s="25"/>
      <c r="H216" s="52"/>
      <c r="I216" s="2"/>
    </row>
    <row r="217" spans="1:9" s="15" customFormat="1" hidden="1" x14ac:dyDescent="0.25">
      <c r="A217" s="22">
        <v>63</v>
      </c>
      <c r="B217" s="23" t="s">
        <v>71</v>
      </c>
      <c r="C217" s="8"/>
      <c r="D217" s="32"/>
      <c r="E217" s="32"/>
      <c r="F217" s="32"/>
      <c r="G217" s="2"/>
      <c r="H217" s="45"/>
      <c r="I217" s="2"/>
    </row>
    <row r="218" spans="1:9" ht="45" hidden="1" x14ac:dyDescent="0.25">
      <c r="B218" s="14" t="s">
        <v>123</v>
      </c>
      <c r="C218" s="7" t="s">
        <v>177</v>
      </c>
      <c r="D218" s="40"/>
      <c r="E218" s="40"/>
      <c r="F218" s="40"/>
      <c r="G218" s="25"/>
      <c r="H218" s="52"/>
      <c r="I218" s="2"/>
    </row>
    <row r="219" spans="1:9" s="15" customFormat="1" hidden="1" x14ac:dyDescent="0.25">
      <c r="A219" s="22">
        <v>64</v>
      </c>
      <c r="B219" s="23" t="s">
        <v>72</v>
      </c>
      <c r="C219" s="8"/>
      <c r="D219" s="32"/>
      <c r="E219" s="32"/>
      <c r="F219" s="32"/>
      <c r="G219" s="2"/>
      <c r="H219" s="45"/>
      <c r="I219" s="2"/>
    </row>
    <row r="220" spans="1:9" ht="45" hidden="1" x14ac:dyDescent="0.25">
      <c r="B220" s="14" t="s">
        <v>123</v>
      </c>
      <c r="C220" s="7" t="s">
        <v>178</v>
      </c>
      <c r="D220" s="40"/>
      <c r="E220" s="40"/>
      <c r="F220" s="40"/>
      <c r="G220" s="25"/>
      <c r="H220" s="52"/>
      <c r="I220" s="2"/>
    </row>
    <row r="221" spans="1:9" s="15" customFormat="1" hidden="1" x14ac:dyDescent="0.25">
      <c r="A221" s="22">
        <v>65</v>
      </c>
      <c r="B221" s="23" t="s">
        <v>73</v>
      </c>
      <c r="C221" s="8"/>
      <c r="D221" s="32"/>
      <c r="E221" s="32"/>
      <c r="F221" s="32"/>
      <c r="G221" s="2"/>
      <c r="H221" s="45"/>
      <c r="I221" s="2"/>
    </row>
    <row r="222" spans="1:9" ht="45" hidden="1" x14ac:dyDescent="0.25">
      <c r="B222" s="14" t="s">
        <v>123</v>
      </c>
      <c r="C222" s="7" t="s">
        <v>179</v>
      </c>
      <c r="D222" s="40"/>
      <c r="E222" s="40"/>
      <c r="F222" s="40"/>
      <c r="G222" s="25"/>
      <c r="H222" s="52"/>
      <c r="I222" s="2"/>
    </row>
    <row r="223" spans="1:9" s="15" customFormat="1" hidden="1" x14ac:dyDescent="0.25">
      <c r="A223" s="22">
        <v>66</v>
      </c>
      <c r="B223" s="23" t="s">
        <v>83</v>
      </c>
      <c r="C223" s="8"/>
      <c r="D223" s="32"/>
      <c r="E223" s="32"/>
      <c r="F223" s="32"/>
      <c r="G223" s="2"/>
      <c r="H223" s="45"/>
      <c r="I223" s="2"/>
    </row>
    <row r="224" spans="1:9" ht="45" hidden="1" x14ac:dyDescent="0.25">
      <c r="B224" s="14" t="s">
        <v>123</v>
      </c>
      <c r="C224" s="7" t="s">
        <v>180</v>
      </c>
      <c r="D224" s="40"/>
      <c r="E224" s="40"/>
      <c r="F224" s="40"/>
      <c r="G224" s="25"/>
      <c r="H224" s="52"/>
      <c r="I224" s="2"/>
    </row>
    <row r="225" spans="1:9" s="15" customFormat="1" hidden="1" x14ac:dyDescent="0.25">
      <c r="A225" s="22">
        <v>68</v>
      </c>
      <c r="B225" s="23" t="s">
        <v>75</v>
      </c>
      <c r="C225" s="8"/>
      <c r="D225" s="32"/>
      <c r="E225" s="32"/>
      <c r="F225" s="32"/>
      <c r="G225" s="2"/>
      <c r="H225" s="45"/>
      <c r="I225" s="2"/>
    </row>
    <row r="226" spans="1:9" ht="45" hidden="1" x14ac:dyDescent="0.25">
      <c r="B226" s="14" t="s">
        <v>123</v>
      </c>
      <c r="C226" s="7" t="s">
        <v>181</v>
      </c>
      <c r="D226" s="40"/>
      <c r="E226" s="40"/>
      <c r="F226" s="40"/>
      <c r="G226" s="25"/>
      <c r="H226" s="52"/>
      <c r="I226" s="2"/>
    </row>
    <row r="227" spans="1:9" s="15" customFormat="1" hidden="1" x14ac:dyDescent="0.25">
      <c r="A227" s="22">
        <v>69</v>
      </c>
      <c r="B227" s="23" t="s">
        <v>76</v>
      </c>
      <c r="C227" s="8"/>
      <c r="D227" s="32"/>
      <c r="E227" s="32"/>
      <c r="F227" s="32"/>
      <c r="G227" s="2"/>
      <c r="H227" s="45"/>
      <c r="I227" s="2"/>
    </row>
    <row r="228" spans="1:9" ht="45" hidden="1" x14ac:dyDescent="0.25">
      <c r="B228" s="14" t="s">
        <v>123</v>
      </c>
      <c r="C228" s="7" t="s">
        <v>182</v>
      </c>
      <c r="D228" s="40"/>
      <c r="E228" s="40"/>
      <c r="F228" s="40"/>
      <c r="G228" s="25"/>
      <c r="H228" s="52"/>
      <c r="I228" s="2"/>
    </row>
    <row r="229" spans="1:9" s="15" customFormat="1" hidden="1" x14ac:dyDescent="0.25">
      <c r="A229" s="22">
        <v>70</v>
      </c>
      <c r="B229" s="23" t="s">
        <v>77</v>
      </c>
      <c r="C229" s="8"/>
      <c r="D229" s="32"/>
      <c r="E229" s="32"/>
      <c r="F229" s="32"/>
      <c r="G229" s="2"/>
      <c r="H229" s="45"/>
      <c r="I229" s="2"/>
    </row>
    <row r="230" spans="1:9" ht="60" hidden="1" x14ac:dyDescent="0.25">
      <c r="B230" s="14" t="s">
        <v>123</v>
      </c>
      <c r="C230" s="7" t="s">
        <v>84</v>
      </c>
      <c r="D230" s="33"/>
      <c r="E230" s="33"/>
      <c r="F230" s="33"/>
      <c r="G230" s="24"/>
      <c r="H230" s="46"/>
      <c r="I230" s="2"/>
    </row>
    <row r="231" spans="1:9" s="15" customFormat="1" hidden="1" x14ac:dyDescent="0.25">
      <c r="A231" s="22">
        <v>71</v>
      </c>
      <c r="B231" s="23" t="s">
        <v>74</v>
      </c>
      <c r="C231" s="8"/>
      <c r="D231" s="32"/>
      <c r="E231" s="32"/>
      <c r="F231" s="32"/>
      <c r="G231" s="2"/>
      <c r="H231" s="45"/>
      <c r="I231" s="2"/>
    </row>
    <row r="232" spans="1:9" ht="60" hidden="1" x14ac:dyDescent="0.25">
      <c r="B232" s="14" t="s">
        <v>123</v>
      </c>
      <c r="C232" s="7" t="s">
        <v>167</v>
      </c>
      <c r="D232" s="33"/>
      <c r="E232" s="33"/>
      <c r="F232" s="33"/>
      <c r="G232" s="24"/>
      <c r="H232" s="46"/>
      <c r="I232" s="2"/>
    </row>
    <row r="233" spans="1:9" s="15" customFormat="1" hidden="1" x14ac:dyDescent="0.25">
      <c r="A233" s="22">
        <v>74</v>
      </c>
      <c r="B233" s="23" t="s">
        <v>79</v>
      </c>
      <c r="C233" s="8"/>
      <c r="D233" s="32"/>
      <c r="E233" s="32"/>
      <c r="F233" s="32"/>
      <c r="G233" s="2"/>
      <c r="H233" s="45"/>
      <c r="I233" s="2"/>
    </row>
    <row r="234" spans="1:9" ht="45" hidden="1" x14ac:dyDescent="0.25">
      <c r="B234" s="14" t="s">
        <v>123</v>
      </c>
      <c r="C234" s="7" t="s">
        <v>81</v>
      </c>
      <c r="D234" s="33"/>
      <c r="E234" s="33"/>
      <c r="F234" s="33"/>
      <c r="G234" s="24"/>
      <c r="H234" s="46"/>
      <c r="I234" s="2"/>
    </row>
    <row r="235" spans="1:9" ht="63.75" hidden="1" x14ac:dyDescent="0.25">
      <c r="B235" s="14" t="s">
        <v>93</v>
      </c>
      <c r="C235" s="9" t="s">
        <v>199</v>
      </c>
      <c r="D235" s="33"/>
      <c r="E235" s="33"/>
      <c r="F235" s="33"/>
      <c r="G235" s="24"/>
      <c r="H235" s="46"/>
      <c r="I235" s="2"/>
    </row>
    <row r="236" spans="1:9" s="15" customFormat="1" hidden="1" x14ac:dyDescent="0.25">
      <c r="A236" s="22">
        <v>75</v>
      </c>
      <c r="B236" s="23" t="s">
        <v>80</v>
      </c>
      <c r="C236" s="8"/>
      <c r="D236" s="32"/>
      <c r="E236" s="32"/>
      <c r="F236" s="32"/>
      <c r="G236" s="2"/>
      <c r="H236" s="45"/>
      <c r="I236" s="2"/>
    </row>
    <row r="237" spans="1:9" ht="45" hidden="1" x14ac:dyDescent="0.25">
      <c r="B237" s="14" t="s">
        <v>123</v>
      </c>
      <c r="C237" s="7" t="s">
        <v>183</v>
      </c>
      <c r="D237" s="33"/>
      <c r="E237" s="33"/>
      <c r="F237" s="33"/>
      <c r="G237" s="24"/>
      <c r="H237" s="46"/>
      <c r="I237" s="2"/>
    </row>
    <row r="238" spans="1:9" s="15" customFormat="1" hidden="1" x14ac:dyDescent="0.25">
      <c r="A238" s="22">
        <v>76</v>
      </c>
      <c r="B238" s="23" t="s">
        <v>82</v>
      </c>
      <c r="C238" s="8"/>
      <c r="D238" s="32"/>
      <c r="E238" s="32"/>
      <c r="F238" s="32"/>
      <c r="G238" s="2"/>
      <c r="H238" s="45"/>
      <c r="I238" s="2"/>
    </row>
    <row r="239" spans="1:9" ht="45" hidden="1" x14ac:dyDescent="0.25">
      <c r="A239" s="18"/>
      <c r="B239" s="17" t="s">
        <v>123</v>
      </c>
      <c r="C239" s="12" t="s">
        <v>184</v>
      </c>
      <c r="D239" s="41"/>
      <c r="E239" s="41"/>
      <c r="F239" s="41"/>
      <c r="G239" s="24"/>
      <c r="H239" s="53"/>
      <c r="I239" s="2"/>
    </row>
    <row r="240" spans="1:9" s="21" customFormat="1" hidden="1" x14ac:dyDescent="0.25">
      <c r="A240" s="6"/>
      <c r="B240" s="14"/>
      <c r="C240" s="3"/>
      <c r="D240" s="6"/>
      <c r="E240" s="39"/>
      <c r="F240" s="6"/>
      <c r="G240" s="2"/>
      <c r="H240" s="57"/>
      <c r="I240" s="2"/>
    </row>
    <row r="241" spans="1:9" s="21" customFormat="1" hidden="1" x14ac:dyDescent="0.25">
      <c r="A241" s="6"/>
      <c r="B241" s="14"/>
      <c r="C241" s="3"/>
      <c r="D241" s="6"/>
      <c r="E241" s="39"/>
      <c r="F241" s="6"/>
      <c r="G241" s="2"/>
      <c r="H241" s="57"/>
      <c r="I241" s="2"/>
    </row>
    <row r="242" spans="1:9" hidden="1" x14ac:dyDescent="0.25">
      <c r="E242" s="43"/>
    </row>
    <row r="243" spans="1:9" hidden="1" x14ac:dyDescent="0.25">
      <c r="B243" s="157"/>
      <c r="C243" s="157"/>
      <c r="E243" s="43"/>
    </row>
    <row r="244" spans="1:9" hidden="1" x14ac:dyDescent="0.25">
      <c r="E244" s="43"/>
    </row>
    <row r="245" spans="1:9" hidden="1" x14ac:dyDescent="0.25">
      <c r="E245" s="43"/>
    </row>
    <row r="246" spans="1:9" hidden="1" x14ac:dyDescent="0.25">
      <c r="E246" s="43"/>
    </row>
    <row r="247" spans="1:9" hidden="1" x14ac:dyDescent="0.25">
      <c r="E247" s="43"/>
    </row>
    <row r="248" spans="1:9" hidden="1" x14ac:dyDescent="0.25">
      <c r="E248" s="43"/>
    </row>
  </sheetData>
  <sheetProtection password="C55B" sheet="1" objects="1" scenarios="1" selectLockedCells="1"/>
  <mergeCells count="36">
    <mergeCell ref="B171:C171"/>
    <mergeCell ref="B173:C173"/>
    <mergeCell ref="B30:C30"/>
    <mergeCell ref="B34:C34"/>
    <mergeCell ref="B38:C38"/>
    <mergeCell ref="B59:C59"/>
    <mergeCell ref="B79:C79"/>
    <mergeCell ref="B109:C109"/>
    <mergeCell ref="B164:C164"/>
    <mergeCell ref="B166:C166"/>
    <mergeCell ref="B136:C136"/>
    <mergeCell ref="B91:C91"/>
    <mergeCell ref="B97:C97"/>
    <mergeCell ref="B94:C94"/>
    <mergeCell ref="B243:C243"/>
    <mergeCell ref="B211:C211"/>
    <mergeCell ref="B206:C206"/>
    <mergeCell ref="B178:C178"/>
    <mergeCell ref="B187:C187"/>
    <mergeCell ref="B189:C189"/>
    <mergeCell ref="D13:F13"/>
    <mergeCell ref="B3:C3"/>
    <mergeCell ref="C8:C9"/>
    <mergeCell ref="H13:H14"/>
    <mergeCell ref="B157:C157"/>
    <mergeCell ref="B113:C113"/>
    <mergeCell ref="B116:C116"/>
    <mergeCell ref="B120:C120"/>
    <mergeCell ref="B122:C122"/>
    <mergeCell ref="B130:C130"/>
    <mergeCell ref="B140:C140"/>
    <mergeCell ref="B142:C142"/>
    <mergeCell ref="B144:C144"/>
    <mergeCell ref="B152:C152"/>
    <mergeCell ref="B83:C83"/>
    <mergeCell ref="B87:C87"/>
  </mergeCells>
  <hyperlinks>
    <hyperlink ref="C62" location="AF!A1" display="Ver activos financieros (pestaña &quot;AF&quot;)" xr:uid="{00000000-0004-0000-0000-000000000000}"/>
    <hyperlink ref="D213:D227" location="Gastos!A1" display="Ver condiciones deducción de gastos" xr:uid="{00000000-0004-0000-0000-000001000000}"/>
    <hyperlink ref="C66" location="AF!A1" display="Ver activos financieros (pestaña &quot;AF&quot;)" xr:uid="{00000000-0004-0000-0000-000002000000}"/>
    <hyperlink ref="C70" location="AF!A1" display="Ver activos financieros (pestaña &quot;AF&quot;)" xr:uid="{00000000-0004-0000-0000-000003000000}"/>
    <hyperlink ref="C74" location="AF!A1" display="Ver activos financieros (pestaña &quot;AF&quot;)" xr:uid="{00000000-0004-0000-0000-000004000000}"/>
    <hyperlink ref="C78" location="AF!A1" display="Ver activos financieros (pestaña &quot;AF&quot;)" xr:uid="{00000000-0004-0000-0000-000005000000}"/>
    <hyperlink ref="E213:E227" location="Gastos!A1" display="Ver condiciones deducción de gastos" xr:uid="{00000000-0004-0000-0000-000006000000}"/>
    <hyperlink ref="F213:F227" location="Gastos!A1" display="Ver condiciones deducción de gastos" xr:uid="{00000000-0004-0000-0000-000007000000}"/>
    <hyperlink ref="C180" location="AF!A1" display="Ver activos financieros (pestaña &quot;AF&quot;)" xr:uid="{00000000-0004-0000-0000-000008000000}"/>
    <hyperlink ref="C183" location="AF!A1" display="Ver activos financieros (pestaña &quot;AF&quot;)" xr:uid="{00000000-0004-0000-0000-000009000000}"/>
    <hyperlink ref="C186" location="AF!A1" display="Ver activos financieros (pestaña &quot;AF&quot;)" xr:uid="{00000000-0004-0000-0000-00000A000000}"/>
    <hyperlink ref="C199" location="AF!A1" display="Ver activos financieros (pestaña &quot;AF&quot;)" xr:uid="{00000000-0004-0000-0000-00000B000000}"/>
    <hyperlink ref="C202" location="AF!A1" display="Ver activos financieros (pestaña &quot;AF&quot;)" xr:uid="{00000000-0004-0000-0000-00000C000000}"/>
  </hyperlinks>
  <pageMargins left="0.70866141732283472" right="0.70866141732283472" top="0.74803149606299213" bottom="0.74803149606299213" header="0.31496062992125984" footer="0.31496062992125984"/>
  <pageSetup paperSize="9" scale="48" fitToHeight="1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49"/>
  <sheetViews>
    <sheetView workbookViewId="0">
      <selection activeCell="B15" sqref="B15"/>
    </sheetView>
  </sheetViews>
  <sheetFormatPr baseColWidth="10" defaultColWidth="0" defaultRowHeight="15" x14ac:dyDescent="0.25"/>
  <cols>
    <col min="1" max="1" width="100.7109375" style="73" customWidth="1"/>
    <col min="2" max="4" width="6.7109375" style="96" customWidth="1"/>
    <col min="5" max="5" width="2.42578125" style="72" customWidth="1"/>
    <col min="6" max="6" width="7.28515625" style="96" customWidth="1"/>
    <col min="7" max="7" width="50.7109375" style="97" customWidth="1"/>
    <col min="8" max="8" width="1.28515625" style="72" customWidth="1"/>
    <col min="9" max="16384" width="11.42578125" style="83" hidden="1"/>
  </cols>
  <sheetData>
    <row r="1" spans="1:8" s="70" customFormat="1" x14ac:dyDescent="0.25">
      <c r="A1" s="90"/>
      <c r="B1" s="67"/>
      <c r="C1" s="68"/>
      <c r="D1" s="68"/>
      <c r="E1" s="69"/>
      <c r="G1" s="71"/>
      <c r="H1" s="72"/>
    </row>
    <row r="2" spans="1:8" s="70" customFormat="1" x14ac:dyDescent="0.25">
      <c r="A2" s="90"/>
      <c r="B2" s="67"/>
      <c r="C2" s="68"/>
      <c r="D2" s="68"/>
      <c r="E2" s="69"/>
      <c r="F2" s="68"/>
      <c r="G2" s="158" t="str">
        <f>+IF(Cuentas!$A$8="X",IF(Cuentas!$A$9="X","Seleccionar modelo correcto",""),"Ha seleccionado modelo Abreviado")</f>
        <v/>
      </c>
      <c r="H2" s="72"/>
    </row>
    <row r="3" spans="1:8" s="70" customFormat="1" x14ac:dyDescent="0.25">
      <c r="A3" s="90" t="str">
        <f>IF(+Cuentas!B3="","",+Cuentas!B3)</f>
        <v/>
      </c>
      <c r="B3" s="67"/>
      <c r="C3" s="68"/>
      <c r="D3" s="68"/>
      <c r="E3" s="69"/>
      <c r="F3" s="68"/>
      <c r="G3" s="158"/>
      <c r="H3" s="72"/>
    </row>
    <row r="4" spans="1:8" s="70" customFormat="1" x14ac:dyDescent="0.25">
      <c r="A4" s="90" t="str">
        <f>IF(+Cuentas!B4="","",+Cuentas!B4)</f>
        <v/>
      </c>
      <c r="B4" s="67"/>
      <c r="C4" s="68"/>
      <c r="D4" s="68"/>
      <c r="E4" s="69"/>
      <c r="F4" s="68"/>
      <c r="G4" s="158"/>
      <c r="H4" s="72"/>
    </row>
    <row r="5" spans="1:8" s="70" customFormat="1" x14ac:dyDescent="0.25">
      <c r="A5" s="90"/>
      <c r="B5" s="67"/>
      <c r="C5" s="68"/>
      <c r="D5" s="68"/>
      <c r="E5" s="69"/>
      <c r="F5" s="68"/>
      <c r="G5" s="74"/>
      <c r="H5" s="72"/>
    </row>
    <row r="6" spans="1:8" s="70" customFormat="1" ht="33.75" x14ac:dyDescent="0.25">
      <c r="A6" s="90" t="s">
        <v>208</v>
      </c>
      <c r="B6" s="76"/>
      <c r="C6" s="76"/>
      <c r="D6" s="76"/>
      <c r="E6" s="75"/>
      <c r="F6" s="76"/>
      <c r="G6" s="109" t="str">
        <f>IF(G2="","Contenido mínimo de acuerdo con el PGC 2007, modificado por el Real Decreto 602/2016, de 2 de diciembre","")</f>
        <v>Contenido mínimo de acuerdo con el PGC 2007, modificado por el Real Decreto 602/2016, de 2 de diciembre</v>
      </c>
      <c r="H6" s="77"/>
    </row>
    <row r="7" spans="1:8" s="70" customFormat="1" x14ac:dyDescent="0.25">
      <c r="A7" s="78"/>
      <c r="B7" s="78"/>
      <c r="C7" s="78"/>
      <c r="D7" s="78"/>
      <c r="E7" s="72"/>
      <c r="F7" s="78"/>
      <c r="G7" s="79"/>
      <c r="H7" s="72"/>
    </row>
    <row r="8" spans="1:8" s="70" customFormat="1" x14ac:dyDescent="0.25">
      <c r="A8" s="78"/>
      <c r="B8" s="78"/>
      <c r="C8" s="78"/>
      <c r="D8" s="78"/>
      <c r="E8" s="72"/>
      <c r="F8" s="78"/>
      <c r="G8" s="79"/>
      <c r="H8" s="72"/>
    </row>
    <row r="9" spans="1:8" s="70" customFormat="1" x14ac:dyDescent="0.25">
      <c r="A9" s="78"/>
      <c r="B9" s="78"/>
      <c r="C9" s="78"/>
      <c r="D9" s="78"/>
      <c r="E9" s="72"/>
      <c r="F9" s="78"/>
      <c r="G9" s="79"/>
      <c r="H9" s="72"/>
    </row>
    <row r="10" spans="1:8" x14ac:dyDescent="0.25">
      <c r="A10" s="104" t="str">
        <f>+IF(G2="","1. Actividad de la Empresa","")</f>
        <v>1. Actividad de la Empresa</v>
      </c>
      <c r="B10" s="81" t="str">
        <f>+IF($G$2="","Si","")</f>
        <v>Si</v>
      </c>
      <c r="C10" s="81" t="str">
        <f>+IF($G$2="","No","")</f>
        <v>No</v>
      </c>
      <c r="D10" s="81" t="str">
        <f>+IF($G$2="","N/A","")</f>
        <v>N/A</v>
      </c>
      <c r="E10" s="82"/>
      <c r="F10" s="81" t="str">
        <f>+IF($G$2="","Página","")</f>
        <v>Página</v>
      </c>
      <c r="G10" s="81" t="str">
        <f>+IF($G$2="","Observaciones","")</f>
        <v>Observaciones</v>
      </c>
    </row>
    <row r="11" spans="1:8" s="70" customFormat="1" x14ac:dyDescent="0.25">
      <c r="A11" s="73"/>
      <c r="B11" s="78"/>
      <c r="C11" s="78"/>
      <c r="D11" s="78"/>
      <c r="E11" s="72"/>
      <c r="F11" s="78"/>
      <c r="G11" s="79"/>
      <c r="H11" s="72"/>
    </row>
    <row r="12" spans="1:8" x14ac:dyDescent="0.25">
      <c r="A12" s="89" t="str">
        <f>+IF(G2="","1. Domicilio y forma legal, y lugar donde desarrolla las actividades (si es diferente).","")</f>
        <v>1. Domicilio y forma legal, y lugar donde desarrolla las actividades (si es diferente).</v>
      </c>
      <c r="B12" s="87"/>
      <c r="C12" s="87"/>
      <c r="D12" s="87"/>
      <c r="F12" s="87"/>
      <c r="G12" s="88"/>
    </row>
    <row r="13" spans="1:8" x14ac:dyDescent="0.25">
      <c r="A13" s="84" t="str">
        <f>+IF(G2="","2. Descripción de la naturaleza de la explotación de la empresa, así como de sus principales actividades.","")</f>
        <v>2. Descripción de la naturaleza de la explotación de la empresa, así como de sus principales actividades.</v>
      </c>
      <c r="B13" s="87"/>
      <c r="C13" s="87"/>
      <c r="D13" s="87"/>
      <c r="F13" s="87"/>
      <c r="G13" s="88"/>
    </row>
    <row r="14" spans="1:8" x14ac:dyDescent="0.25">
      <c r="A14" s="90" t="str">
        <f>+IF(G2="","3. Obligación de consolidar:","")</f>
        <v>3. Obligación de consolidar:</v>
      </c>
      <c r="B14" s="87"/>
      <c r="C14" s="87"/>
      <c r="D14" s="87"/>
      <c r="F14" s="87"/>
      <c r="G14" s="88"/>
    </row>
    <row r="15" spans="1:8" ht="33.75" x14ac:dyDescent="0.25">
      <c r="A15" s="113" t="str">
        <f>+IF(G2="",CONCATENATE(" - En el caso de ser la empresa dominante de un grupo, en los términos previstos en el artículo 42 del Código de Comercio, se informará sobre la formulación de cuentas anuales consolidadas","o, en su caso, sobre el tipo de dispensa que justifica la falta de formulación de las mismas, de entre los contemplados en el artículo 43 del susodicho Código."),"")</f>
        <v xml:space="preserve"> - En el caso de ser la empresa dominante de un grupo, en los términos previstos en el artículo 42 del Código de Comercio, se informará sobre la formulación de cuentas anuales consolidadaso, en su caso, sobre el tipo de dispensa que justifica la falta de formulación de las mismas, de entre los contemplados en el artículo 43 del susodicho Código.</v>
      </c>
      <c r="B15" s="87"/>
      <c r="C15" s="87"/>
      <c r="D15" s="87"/>
      <c r="F15" s="87"/>
      <c r="G15" s="88"/>
    </row>
    <row r="16" spans="1:8" ht="56.25" x14ac:dyDescent="0.25">
      <c r="A16" s="113" t="str">
        <f>+IF(G2="",CONCATENATE(" - En el caso de pertenecer a un grupo de sociedades, en los términos previstos en el artículo 42 del Código de Comercio, incluso cuando la sociedad dominante esté domiciliada fuera","del territorio español, se informará sobre su nombre, así como el de la sociedad dominante directa y el de la dominante última del grupo, la residencia","de estas sociedades y el Registro Mercantil donde estén depositadas las cuentas anuales consolidadas, la fecha de formulación de las mismas","o, si procediera, las circunstancias que eximan de la obligación de consolidar."),"")</f>
        <v xml:space="preserve"> - En el caso de pertenecer a un grupo de sociedades, en los términos previstos en el artículo 42 del Código de Comercio, incluso cuando la sociedad dominante esté domiciliada fueradel territorio español, se informará sobre su nombre, así como el de la sociedad dominante directa y el de la dominante última del grupo, la residenciade estas sociedades y el Registro Mercantil donde estén depositadas las cuentas anuales consolidadas, la fecha de formulación de las mismaso, si procediera, las circunstancias que eximan de la obligación de consolidar.</v>
      </c>
      <c r="B16" s="87"/>
      <c r="C16" s="87"/>
      <c r="D16" s="87"/>
      <c r="F16" s="87"/>
      <c r="G16" s="88"/>
    </row>
    <row r="17" spans="1:8" ht="22.5" x14ac:dyDescent="0.25">
      <c r="A17" s="90" t="str">
        <f>+IF(G2=""," - Denominación, domicilio y forma jurídica de las sociedades en las que la sociedad sea socio colectivo o en las que posea, directa o indirectamente, un porcentaje no inferior al 20%de su capital, o ejerza una influencia significativa (art. 260 LSC).","")</f>
        <v xml:space="preserve"> - Denominación, domicilio y forma jurídica de las sociedades en las que la sociedad sea socio colectivo o en las que posea, directa o indirectamente, un porcentaje no inferior al 20%de su capital, o ejerza una influencia significativa (art. 260 LSC).</v>
      </c>
      <c r="B17" s="87"/>
      <c r="C17" s="87"/>
      <c r="D17" s="87"/>
      <c r="F17" s="87"/>
      <c r="G17" s="88"/>
    </row>
    <row r="18" spans="1:8" ht="22.5" x14ac:dyDescent="0.25">
      <c r="A18" s="90" t="str">
        <f>+IF(G2=""," - Se indicará la participación en el capital y el porcentaje de derechos de voto, así como el importe del patrimonio neto del último ejercicio social de aquéllas (art. 260 LSC).","")</f>
        <v xml:space="preserve"> - Se indicará la participación en el capital y el porcentaje de derechos de voto, así como el importe del patrimonio neto del último ejercicio social de aquéllas (art. 260 LSC).</v>
      </c>
      <c r="B18" s="87"/>
      <c r="C18" s="87"/>
      <c r="D18" s="87"/>
      <c r="F18" s="87"/>
      <c r="G18" s="88"/>
    </row>
    <row r="19" spans="1:8" ht="22.5" x14ac:dyDescent="0.25">
      <c r="A19" s="90" t="str">
        <f>+IF(G2=""," - Nombre y domicilio social de la sociedad que elabore los EEFF. consolidados y el Registro Mercantil donde estén depositadas las cuentas anuales consolidadas o las circunstancias que eximan de la obligación. (art. 260 LSC).","")</f>
        <v xml:space="preserve"> - Nombre y domicilio social de la sociedad que elabore los EEFF. consolidados y el Registro Mercantil donde estén depositadas las cuentas anuales consolidadas o las circunstancias que eximan de la obligación. (art. 260 LSC).</v>
      </c>
      <c r="B19" s="87"/>
      <c r="C19" s="87"/>
      <c r="D19" s="87"/>
      <c r="F19" s="87"/>
      <c r="G19" s="88"/>
    </row>
    <row r="20" spans="1:8" x14ac:dyDescent="0.25">
      <c r="A20" s="90" t="str">
        <f>+IF(G2="","6. Moneda funcional con la que opera.","")</f>
        <v>6. Moneda funcional con la que opera.</v>
      </c>
      <c r="B20" s="87"/>
      <c r="C20" s="87"/>
      <c r="D20" s="87"/>
      <c r="F20" s="87"/>
      <c r="G20" s="88"/>
    </row>
    <row r="21" spans="1:8" ht="22.5" x14ac:dyDescent="0.25">
      <c r="A21" s="90" t="str">
        <f>+IF(G2=""," - Para los elementos contenidos en las cuentas anuales que en la actualidad o en su origen hubieran sido expresados en moneda distinta del euro, se indicará el procedimiento empleado para calcular el tipo de cambio a euros. (art. 260 LSC).","")</f>
        <v xml:space="preserve"> - Para los elementos contenidos en las cuentas anuales que en la actualidad o en su origen hubieran sido expresados en moneda distinta del euro, se indicará el procedimiento empleado para calcular el tipo de cambio a euros. (art. 260 LSC).</v>
      </c>
      <c r="B21" s="87"/>
      <c r="C21" s="87"/>
      <c r="D21" s="87"/>
      <c r="F21" s="87"/>
      <c r="G21" s="88"/>
    </row>
    <row r="22" spans="1:8" s="70" customFormat="1" x14ac:dyDescent="0.25">
      <c r="A22" s="73"/>
      <c r="B22" s="78"/>
      <c r="C22" s="78"/>
      <c r="D22" s="78"/>
      <c r="E22" s="72"/>
      <c r="F22" s="78"/>
      <c r="G22" s="79"/>
      <c r="H22" s="72"/>
    </row>
    <row r="23" spans="1:8" s="70" customFormat="1" x14ac:dyDescent="0.25">
      <c r="A23" s="73"/>
      <c r="B23" s="78"/>
      <c r="C23" s="78"/>
      <c r="D23" s="78"/>
      <c r="E23" s="72"/>
      <c r="F23" s="78"/>
      <c r="G23" s="79"/>
      <c r="H23" s="72"/>
    </row>
    <row r="24" spans="1:8" x14ac:dyDescent="0.25">
      <c r="A24" s="104" t="str">
        <f>+IF(G2="","2. Bases de presentación de las Cuentas Anuales","")</f>
        <v>2. Bases de presentación de las Cuentas Anuales</v>
      </c>
      <c r="B24" s="81" t="str">
        <f>+IF($G$2="","Si","")</f>
        <v>Si</v>
      </c>
      <c r="C24" s="81" t="str">
        <f>+IF($G$2="","No","")</f>
        <v>No</v>
      </c>
      <c r="D24" s="81" t="str">
        <f>+IF($G$2="","N/A","")</f>
        <v>N/A</v>
      </c>
      <c r="E24" s="82"/>
      <c r="F24" s="81" t="str">
        <f>+IF($G$2="","Página","")</f>
        <v>Página</v>
      </c>
      <c r="G24" s="81" t="str">
        <f>+IF($G$2="","Observaciones","")</f>
        <v>Observaciones</v>
      </c>
    </row>
    <row r="25" spans="1:8" s="70" customFormat="1" x14ac:dyDescent="0.25">
      <c r="A25" s="73"/>
      <c r="B25" s="78"/>
      <c r="C25" s="78"/>
      <c r="D25" s="78"/>
      <c r="E25" s="72"/>
      <c r="F25" s="78"/>
      <c r="G25" s="79"/>
      <c r="H25" s="72"/>
    </row>
    <row r="26" spans="1:8" x14ac:dyDescent="0.25">
      <c r="A26" s="90" t="str">
        <f>+IF(G2="","1.Imagen fiel.","")</f>
        <v>1.Imagen fiel.</v>
      </c>
      <c r="B26" s="87"/>
      <c r="C26" s="87"/>
      <c r="D26" s="87"/>
      <c r="F26" s="87"/>
      <c r="G26" s="88"/>
    </row>
    <row r="27" spans="1:8" ht="22.5" x14ac:dyDescent="0.25">
      <c r="A27" s="113" t="str">
        <f>+IF(G2=""," a. La empresa deberá hacer una declaración explícita de que las cuentas anuales reflejan la imagen fiel del patrimonio, de la situación financiera y de los resultados de la empresa, así como de la veracidad de los flujos incorporados en el EFE.","")</f>
        <v xml:space="preserve"> a. La empresa deberá hacer una declaración explícita de que las cuentas anuales reflejan la imagen fiel del patrimonio, de la situación financiera y de los resultados de la empresa, así como de la veracidad de los flujos incorporados en el EFE.</v>
      </c>
      <c r="B27" s="87"/>
      <c r="C27" s="87"/>
      <c r="D27" s="87"/>
      <c r="F27" s="87"/>
      <c r="G27" s="88"/>
    </row>
    <row r="28" spans="1:8" ht="33.75" x14ac:dyDescent="0.25">
      <c r="A28" s="113" t="str">
        <f>+IF(G2="",CONCATENATE(" b. Razones excepcionales por las que, para mos trar la imagen fiel, no se han aplicado dis posiciones legales en materia contable, con indicación de la disposición legal no aplicada,","e influencia cualitativa y cuantitativa para cada ejercicio para el que se presenta información, de tal proceder sobre el patrimonio, la situación financiera y los resultados de la empresa."),"")</f>
        <v xml:space="preserve"> b. Razones excepcionales por las que, para mos trar la imagen fiel, no se han aplicado dis posiciones legales en materia contable, con indicación de la disposición legal no aplicada,e influencia cualitativa y cuantitativa para cada ejercicio para el que se presenta información, de tal proceder sobre el patrimonio, la situación financiera y los resultados de la empresa.</v>
      </c>
      <c r="B28" s="87"/>
      <c r="C28" s="87"/>
      <c r="D28" s="87"/>
      <c r="F28" s="87"/>
      <c r="G28" s="88"/>
    </row>
    <row r="29" spans="1:8" ht="22.5" x14ac:dyDescent="0.25">
      <c r="A29" s="113" t="str">
        <f>+IF(G2=""," c. Informaciones complementarias, indicando su ubicación en la memoria, que resulte necesario incluir cuando la aplicación de las disposiciones legales no sea suficiente para mostrar la imagen fiel.","")</f>
        <v xml:space="preserve"> c. Informaciones complementarias, indicando su ubicación en la memoria, que resulte necesario incluir cuando la aplicación de las disposiciones legales no sea suficiente para mostrar la imagen fiel.</v>
      </c>
      <c r="B29" s="87"/>
      <c r="C29" s="87"/>
      <c r="D29" s="87"/>
      <c r="F29" s="87"/>
      <c r="G29" s="88"/>
    </row>
    <row r="30" spans="1:8" ht="56.25" x14ac:dyDescent="0.25">
      <c r="A30" s="113" t="str">
        <f>+IF(G2="",CONCATENATE(" d. Conforme a la Resolución de 18 de octubre de 2013, del ICAC, sobre el marco de información financiera cuando no resulta adecuada la aplicación de empresa en funcionamiento, las empresas que se encuentren en tal situación","deberán ajustar el modelo de memoria al contenido previsto en el marco general de información financiera de la misma. No obstante, en aquellos casos en que la información que se solicita no sea significativa,","a la vista del escenario de «liquidación» en que se encuentra la empresa, no se cumplimentarán los apartados correspondientes."),"")</f>
        <v xml:space="preserve"> d. Conforme a la Resolución de 18 de octubre de 2013, del ICAC, sobre el marco de información financiera cuando no resulta adecuada la aplicación de empresa en funcionamiento, las empresas que se encuentren en tal situacióndeberán ajustar el modelo de memoria al contenido previsto en el marco general de información financiera de la misma. No obstante, en aquellos casos en que la información que se solicita no sea significativa,a la vista del escenario de «liquidación» en que se encuentra la empresa, no se cumplimentarán los apartados correspondientes.</v>
      </c>
      <c r="B30" s="87"/>
      <c r="C30" s="87"/>
      <c r="D30" s="87"/>
      <c r="F30" s="87"/>
      <c r="G30" s="88"/>
    </row>
    <row r="31" spans="1:8" x14ac:dyDescent="0.25">
      <c r="A31" s="90" t="str">
        <f>+IF(G2="","2.Principios contables no obligatorios aplicados.","")</f>
        <v>2.Principios contables no obligatorios aplicados.</v>
      </c>
      <c r="B31" s="87"/>
      <c r="C31" s="87"/>
      <c r="D31" s="87"/>
      <c r="F31" s="87"/>
      <c r="G31" s="88"/>
    </row>
    <row r="32" spans="1:8" x14ac:dyDescent="0.25">
      <c r="A32" s="90" t="str">
        <f>+IF(G2="","3.Aspectos críticos de la valoración y estimación de incertidumbres.","")</f>
        <v>3.Aspectos críticos de la valoración y estimación de incertidumbres.</v>
      </c>
      <c r="B32" s="87"/>
      <c r="C32" s="87"/>
      <c r="D32" s="87"/>
      <c r="F32" s="87"/>
      <c r="G32" s="88"/>
    </row>
    <row r="33" spans="1:7" ht="56.25" x14ac:dyDescent="0.25">
      <c r="A33" s="113" t="str">
        <f>IF(G2="",CONCATENATE("a. Sin perjuicio de lo indicado en cada nota específica, en este apartado", " se informará sobre los supuestos clave acerca del futuro, así como de otros datos relevantes sobre la estimación", " de la incertidumbre en la fecha de cierre del ejercicio, siempre que lleven asociado un riesgo", " importante que pueda suponer cambios significativos en el valor de los activos o"," pasivos en el ejercicio siguiente. Respecto de tales activos y pasivos",", se incluirá información sobre su naturaleza y su valor contable en la fecha de cierre."),"")</f>
        <v>a. Sin perjuicio de lo indicado en cada nota específica, en este apartado se informará sobre los supuestos clave acerca del futuro, así como de otros datos relevantes sobre la estimación de la incertidumbre en la fecha de cierre del ejercicio, siempre que lleven asociado un riesgo importante que pueda suponer cambios significativos en el valor de los activos o pasivos en el ejercicio siguiente. Respecto de tales activos y pasivos, se incluirá información sobre su naturaleza y su valor contable en la fecha de cierre.</v>
      </c>
      <c r="B33" s="87"/>
      <c r="C33" s="87"/>
      <c r="D33" s="87"/>
      <c r="F33" s="87"/>
      <c r="G33" s="88"/>
    </row>
    <row r="34" spans="1:7" ht="33.75" x14ac:dyDescent="0.25">
      <c r="A34" s="113" t="str">
        <f>IF(G2="",CONCATENATE("b. Se indicará la naturaleza y el importe de cualquier cambio en una estimación contable que sea significativo y que afecte al ejercicio actual ","o que se espera que pueda afectar a los ejercicios futuros. Cuando sea impracticable realizar una estimación del efecto en ejercicios futuros,"," se revelará este hecho."),"")</f>
        <v>b. Se indicará la naturaleza y el importe de cualquier cambio en una estimación contable que sea significativo y que afecte al ejercicio actual o que se espera que pueda afectar a los ejercicios futuros. Cuando sea impracticable realizar una estimación del efecto en ejercicios futuros, se revelará este hecho.</v>
      </c>
      <c r="B34" s="87"/>
      <c r="C34" s="87"/>
      <c r="D34" s="87"/>
      <c r="F34" s="87"/>
      <c r="G34" s="88"/>
    </row>
    <row r="35" spans="1:7" ht="78.75" x14ac:dyDescent="0.25">
      <c r="A35" s="113" t="str">
        <f>IF(G2="",CONCATENATE("c. Cuando la dirección sea consciente de la existencia de incertidumbres importantes, relativas a eventos o condiciones que puedan aportar dudas significativas"," sobre la posibilidad de que la empresa siga funcionando normalmente, procederá a revelarlas en este apartado. En el caso de que las cuentas anuales no se elaboren"," bajo el principio de empresa en funcionamiento, tal hecho será objeto de revelación explícita, junto con las razones por las que la empresa no pueda ser considerada como una empresa en funcionamiento. ","Adicionalmente se realizará una referencia expresa a que las cuentas anuales se han formulado aplicando el marco de información financiera aprobado por la Resolución de 18 de octubre de 2013",", del ICAC, para cuando no resulta adecuada la aplicación del principio de empresa en funcionamiento."),"")</f>
        <v>c. Cuando la dirección sea consciente de la existencia de incertidumbres importantes, relativas a eventos o condiciones que puedan aportar dudas significativas sobre la posibilidad de que la empresa siga funcionando normalmente, procederá a revelarlas en este apartado. En el caso de que las cuentas anuales no se elaboren bajo el principio de empresa en funcionamiento, tal hecho será objeto de revelación explícita, junto con las razones por las que la empresa no pueda ser considerada como una empresa en funcionamiento. Adicionalmente se realizará una referencia expresa a que las cuentas anuales se han formulado aplicando el marco de información financiera aprobado por la Resolución de 18 de octubre de 2013, del ICAC, para cuando no resulta adecuada la aplicación del principio de empresa en funcionamiento.</v>
      </c>
      <c r="B35" s="87"/>
      <c r="C35" s="87"/>
      <c r="D35" s="87"/>
      <c r="F35" s="87"/>
      <c r="G35" s="88"/>
    </row>
    <row r="36" spans="1:7" x14ac:dyDescent="0.25">
      <c r="A36" s="90" t="str">
        <f>+IF(G2="","4. Comparación de la información.","")</f>
        <v>4. Comparación de la información.</v>
      </c>
      <c r="B36" s="87"/>
      <c r="C36" s="87"/>
      <c r="D36" s="87"/>
      <c r="F36" s="87"/>
      <c r="G36" s="88"/>
    </row>
    <row r="37" spans="1:7" ht="22.5" x14ac:dyDescent="0.25">
      <c r="A37" s="84" t="str">
        <f>+IF(G2="","Sin perjuicio de lo indicado en los apartados siguientes respecto a los cambios en criterios contables y corrección de errores, en este apartado se incorporará la siguiente información:","")</f>
        <v>Sin perjuicio de lo indicado en los apartados siguientes respecto a los cambios en criterios contables y corrección de errores, en este apartado se incorporará la siguiente información:</v>
      </c>
      <c r="B37" s="87"/>
      <c r="C37" s="87"/>
      <c r="D37" s="87"/>
      <c r="F37" s="87"/>
      <c r="G37" s="88"/>
    </row>
    <row r="38" spans="1:7" ht="22.5" x14ac:dyDescent="0.25">
      <c r="A38" s="111" t="str">
        <f>+IF(G2=""," a) Razones excepcionales que justifican la modificación de la estructura del balance, de la cuenta de pérdidas y ganancias y, en caso de confeccionarse, del estado de cambios en el patrimonio neto y del EFE del ejercicio anterior.","")</f>
        <v xml:space="preserve"> a) Razones excepcionales que justifican la modificación de la estructura del balance, de la cuenta de pérdidas y ganancias y, en caso de confeccionarse, del estado de cambios en el patrimonio neto y del EFE del ejercicio anterior.</v>
      </c>
      <c r="B38" s="87"/>
      <c r="C38" s="87"/>
      <c r="D38" s="87"/>
      <c r="F38" s="87"/>
      <c r="G38" s="88"/>
    </row>
    <row r="39" spans="1:7" ht="45" x14ac:dyDescent="0.25">
      <c r="A39" s="113" t="str">
        <f>IF(G2="",CONCATENATE("b. Explicación de las causas que impiden la com paración de las cuentas anuales del ejercicio con las del precedente. En particular, en el primer ejercicio en que se utilice el marco de información financiera cuando","no resulta adecuada la aplicación del principio de empresa en funcionamiento se indicará que la información del ejercicio no es comparable con la del ejercicio precedente por haberse cambiado de marco de información financiera."),"")</f>
        <v>b. Explicación de las causas que impiden la com paración de las cuentas anuales del ejercicio con las del precedente. En particular, en el primer ejercicio en que se utilice el marco de información financiera cuandono resulta adecuada la aplicación del principio de empresa en funcionamiento se indicará que la información del ejercicio no es comparable con la del ejercicio precedente por haberse cambiado de marco de información financiera.</v>
      </c>
      <c r="B39" s="87"/>
      <c r="C39" s="87"/>
      <c r="D39" s="87"/>
      <c r="F39" s="87"/>
      <c r="G39" s="88"/>
    </row>
    <row r="40" spans="1:7" ht="22.5" x14ac:dyDescent="0.25">
      <c r="A40" s="90" t="str">
        <f>+IF(G2=""," c. Explicación de la adaptación de los importes del ejercicio precedente para facilitar la comparación y, en caso contrario, las razones excepcionales que han hecho impracticable la reexpresión de las cifras comparativas.","")</f>
        <v xml:space="preserve"> c. Explicación de la adaptación de los importes del ejercicio precedente para facilitar la comparación y, en caso contrario, las razones excepcionales que han hecho impracticable la reexpresión de las cifras comparativas.</v>
      </c>
      <c r="B40" s="87"/>
      <c r="C40" s="87"/>
      <c r="D40" s="87"/>
      <c r="F40" s="87"/>
      <c r="G40" s="88"/>
    </row>
    <row r="41" spans="1:7" x14ac:dyDescent="0.25">
      <c r="A41" s="90" t="str">
        <f>+IF(G2="","5. Agrupación de partidas.","")</f>
        <v>5. Agrupación de partidas.</v>
      </c>
      <c r="B41" s="87"/>
      <c r="C41" s="87"/>
      <c r="D41" s="87"/>
      <c r="F41" s="87"/>
      <c r="G41" s="88"/>
    </row>
    <row r="42" spans="1:7" ht="22.5" x14ac:dyDescent="0.25">
      <c r="A42" s="113" t="str">
        <f>+IF(G2=""," - Se informará del desglose de las partidas que han sido objeto de agrupación en el balance, en la cuenta de pérdidas y ganancias, en el ECPN o en el EFE.","")</f>
        <v xml:space="preserve"> - Se informará del desglose de las partidas que han sido objeto de agrupación en el balance, en la cuenta de pérdidas y ganancias, en el ECPN o en el EFE.</v>
      </c>
      <c r="B42" s="91"/>
      <c r="C42" s="91"/>
      <c r="D42" s="91"/>
      <c r="F42" s="91"/>
      <c r="G42" s="92"/>
    </row>
    <row r="43" spans="1:7" x14ac:dyDescent="0.25">
      <c r="A43" s="113" t="str">
        <f>+IF(G2=""," - No será necesario presentar la información anterior si dicha desagregación figura en otros apartados de la memoria.","")</f>
        <v xml:space="preserve"> - No será necesario presentar la información anterior si dicha desagregación figura en otros apartados de la memoria.</v>
      </c>
      <c r="B43" s="114"/>
      <c r="C43" s="114"/>
      <c r="D43" s="114"/>
      <c r="F43" s="114"/>
      <c r="G43" s="92"/>
    </row>
    <row r="44" spans="1:7" x14ac:dyDescent="0.25">
      <c r="A44" s="90" t="str">
        <f>+IF(G2="","6. Elementos recogidos en varias partidas.","")</f>
        <v>6. Elementos recogidos en varias partidas.</v>
      </c>
      <c r="B44" s="87"/>
      <c r="C44" s="87"/>
      <c r="D44" s="87"/>
      <c r="E44" s="93"/>
      <c r="F44" s="87"/>
      <c r="G44" s="88"/>
    </row>
    <row r="45" spans="1:7" ht="22.5" x14ac:dyDescent="0.25">
      <c r="A45" s="113" t="str">
        <f>IF(G2=""," - Identificación de los elementos patrimoniales, con su importe, que estén registrados en dos o más partidas del balance, con indicación de éstas y del importe incluido en cada una de ellas.","")</f>
        <v xml:space="preserve"> - Identificación de los elementos patrimoniales, con su importe, que estén registrados en dos o más partidas del balance, con indicación de éstas y del importe incluido en cada una de ellas.</v>
      </c>
      <c r="B45" s="87"/>
      <c r="C45" s="87"/>
      <c r="D45" s="87"/>
      <c r="E45" s="93"/>
      <c r="F45" s="87"/>
      <c r="G45" s="88"/>
    </row>
    <row r="46" spans="1:7" x14ac:dyDescent="0.25">
      <c r="A46" s="90" t="str">
        <f>+IF(G2="","7. Cambios en criterios contables.","")</f>
        <v>7. Cambios en criterios contables.</v>
      </c>
      <c r="B46" s="87"/>
      <c r="C46" s="87"/>
      <c r="D46" s="87"/>
      <c r="E46" s="93"/>
      <c r="F46" s="87"/>
      <c r="G46" s="88"/>
    </row>
    <row r="47" spans="1:7" ht="22.5" x14ac:dyDescent="0.25">
      <c r="A47" s="112" t="str">
        <f>+IF(G2=""," - Explicación detallada de los ajustes por cambios en criterios contables realizados en el ejercicio. En particular, deberá suministrarse información sobre: (No será necesario incluir información comparativa en este apartado.)","")</f>
        <v xml:space="preserve"> - Explicación detallada de los ajustes por cambios en criterios contables realizados en el ejercicio. En particular, deberá suministrarse información sobre: (No será necesario incluir información comparativa en este apartado.)</v>
      </c>
      <c r="B47" s="87"/>
      <c r="C47" s="87"/>
      <c r="D47" s="87"/>
      <c r="E47" s="93"/>
      <c r="F47" s="87"/>
      <c r="G47" s="88"/>
    </row>
    <row r="48" spans="1:7" ht="22.5" x14ac:dyDescent="0.25">
      <c r="A48" s="116" t="str">
        <f>+IF(G2=""," a. Naturaleza y descripción del cambio producido y las razones por las cuales el cambio permite una información más fiable y relevante.","")</f>
        <v xml:space="preserve"> a. Naturaleza y descripción del cambio producido y las razones por las cuales el cambio permite una información más fiable y relevante.</v>
      </c>
      <c r="B48" s="87"/>
      <c r="C48" s="87"/>
      <c r="D48" s="87"/>
      <c r="E48" s="93"/>
      <c r="F48" s="87"/>
      <c r="G48" s="88"/>
    </row>
    <row r="49" spans="1:8" ht="22.5" x14ac:dyDescent="0.25">
      <c r="A49" s="116" t="str">
        <f>+IF(G2="","b. Importe de la corrección para cada una de las partidas que correspondan de los documentos que integran las cuentas anuales, afectadas en cada uno de los ejercicios presentados a efectos comparativos, y","")</f>
        <v>b. Importe de la corrección para cada una de las partidas que correspondan de los documentos que integran las cuentas anuales, afectadas en cada uno de los ejercicios presentados a efectos comparativos, y</v>
      </c>
      <c r="B49" s="87"/>
      <c r="C49" s="87"/>
      <c r="D49" s="87"/>
      <c r="E49" s="93"/>
      <c r="F49" s="87"/>
      <c r="G49" s="88"/>
    </row>
    <row r="50" spans="1:8" ht="22.5" x14ac:dyDescent="0.25">
      <c r="A50" s="116" t="str">
        <f>+IF(G2="","c. Si la aplicación retroactiva fuera impracticable, se informará sobre tal hecho, las circunstancias que lo explican y desde cuándo se ha corregido el error.","")</f>
        <v>c. Si la aplicación retroactiva fuera impracticable, se informará sobre tal hecho, las circunstancias que lo explican y desde cuándo se ha corregido el error.</v>
      </c>
      <c r="B50" s="87"/>
      <c r="C50" s="87"/>
      <c r="D50" s="87"/>
      <c r="E50" s="93"/>
      <c r="F50" s="87"/>
      <c r="G50" s="88"/>
    </row>
    <row r="51" spans="1:8" x14ac:dyDescent="0.25">
      <c r="A51" s="90" t="str">
        <f>+IF(G2="","8. Corrección de errores.","")</f>
        <v>8. Corrección de errores.</v>
      </c>
      <c r="B51" s="87"/>
      <c r="C51" s="87"/>
      <c r="D51" s="87"/>
      <c r="E51" s="93"/>
      <c r="F51" s="87"/>
      <c r="G51" s="88"/>
    </row>
    <row r="52" spans="1:8" x14ac:dyDescent="0.25">
      <c r="A52" s="90" t="str">
        <f>+IF(G2=""," - Naturaleza del error","")</f>
        <v xml:space="preserve"> - Naturaleza del error</v>
      </c>
      <c r="B52" s="87"/>
      <c r="C52" s="87"/>
      <c r="D52" s="87"/>
      <c r="E52" s="93"/>
      <c r="F52" s="87"/>
      <c r="G52" s="88"/>
    </row>
    <row r="53" spans="1:8" x14ac:dyDescent="0.25">
      <c r="A53" s="90" t="str">
        <f>+IF(G2=""," - Importe de la corrección","")</f>
        <v xml:space="preserve"> - Importe de la corrección</v>
      </c>
      <c r="B53" s="87"/>
      <c r="C53" s="87"/>
      <c r="D53" s="87"/>
      <c r="E53" s="93"/>
      <c r="F53" s="87"/>
      <c r="G53" s="88"/>
    </row>
    <row r="54" spans="1:8" x14ac:dyDescent="0.25">
      <c r="A54" s="90" t="str">
        <f>+IF(G2=""," - (Imposibilidad) de aplicación con carácter retroactivo","")</f>
        <v xml:space="preserve"> - (Imposibilidad) de aplicación con carácter retroactivo</v>
      </c>
      <c r="B54" s="87"/>
      <c r="C54" s="87"/>
      <c r="D54" s="87"/>
      <c r="E54" s="93"/>
      <c r="F54" s="87"/>
      <c r="G54" s="88"/>
    </row>
    <row r="55" spans="1:8" ht="45" x14ac:dyDescent="0.25">
      <c r="A55" s="90" t="str">
        <f>IF(G2="",CONCATENATE("9. En los supuestos de liquidación societaria se informará sobre la marcha de la liquidación, e indicará la mejor estimación del valor de liquidación de los activos, cuando dicha información sea significativa para que las cuentas anuales","puedan mostrar la imagen fiel del patrimonio, de la situación financiera y de los resultados de la empresa, y pueda obtenerse con un adecuado grado de fiabilidad sin incurrir en costes excesivos."),"")</f>
        <v>9. En los supuestos de liquidación societaria se informará sobre la marcha de la liquidación, e indicará la mejor estimación del valor de liquidación de los activos, cuando dicha información sea significativa para que las cuentas anualespuedan mostrar la imagen fiel del patrimonio, de la situación financiera y de los resultados de la empresa, y pueda obtenerse con un adecuado grado de fiabilidad sin incurrir en costes excesivos.</v>
      </c>
      <c r="B55" s="87"/>
      <c r="C55" s="87"/>
      <c r="D55" s="87"/>
      <c r="E55" s="93"/>
      <c r="F55" s="87"/>
      <c r="G55" s="88"/>
    </row>
    <row r="56" spans="1:8" s="70" customFormat="1" x14ac:dyDescent="0.25">
      <c r="A56" s="73"/>
      <c r="B56" s="78"/>
      <c r="C56" s="78"/>
      <c r="D56" s="78"/>
      <c r="E56" s="72"/>
      <c r="F56" s="78"/>
      <c r="G56" s="79"/>
      <c r="H56" s="72"/>
    </row>
    <row r="57" spans="1:8" s="70" customFormat="1" x14ac:dyDescent="0.25">
      <c r="A57" s="73"/>
      <c r="B57" s="78"/>
      <c r="C57" s="78"/>
      <c r="D57" s="78"/>
      <c r="E57" s="72"/>
      <c r="F57" s="78"/>
      <c r="G57" s="79"/>
      <c r="H57" s="72"/>
    </row>
    <row r="58" spans="1:8" x14ac:dyDescent="0.25">
      <c r="A58" s="104" t="str">
        <f>+IF(G2="","3. Aplicación de Resultados","")</f>
        <v>3. Aplicación de Resultados</v>
      </c>
      <c r="B58" s="81" t="str">
        <f>+IF($G$2="","Si","")</f>
        <v>Si</v>
      </c>
      <c r="C58" s="81" t="str">
        <f>+IF($G$2="","No","")</f>
        <v>No</v>
      </c>
      <c r="D58" s="81" t="str">
        <f>+IF($G$2="","N/A","")</f>
        <v>N/A</v>
      </c>
      <c r="E58" s="82"/>
      <c r="F58" s="81" t="str">
        <f>+IF($G$2="","Página","")</f>
        <v>Página</v>
      </c>
      <c r="G58" s="81" t="str">
        <f>+IF($G$2="","Observaciones","")</f>
        <v>Observaciones</v>
      </c>
    </row>
    <row r="59" spans="1:8" x14ac:dyDescent="0.25">
      <c r="B59" s="78"/>
      <c r="C59" s="78"/>
      <c r="D59" s="78"/>
      <c r="F59" s="78"/>
      <c r="G59" s="79"/>
    </row>
    <row r="60" spans="1:8" x14ac:dyDescent="0.25">
      <c r="A60" s="90" t="str">
        <f>+IF(G2="","1. Información sobre la propuesta de aplicación del resultado del ejercicio (art. 260 LSC.).","")</f>
        <v>1. Información sobre la propuesta de aplicación del resultado del ejercicio (art. 260 LSC.).</v>
      </c>
      <c r="B60" s="87"/>
      <c r="C60" s="87"/>
      <c r="D60" s="87"/>
      <c r="E60" s="93"/>
      <c r="F60" s="87"/>
      <c r="G60" s="88"/>
    </row>
    <row r="61" spans="1:8" ht="33.75" x14ac:dyDescent="0.25">
      <c r="A61" s="90" t="str">
        <f>IF(G2="",CONCATENATE("2. En el caso de distribución de dividendos a cuenta en el ejercicio, se deberá indicar el importe de los mismos e incorporar el estado contable provisional formulado preceptivamente para poner de manifiesto la existencia","de liquidez suficiente. Dicho estado contable deberá abarcar un período de un año desde que se acuerde la distribución del dividendo a cuenta."),"")</f>
        <v>2. En el caso de distribución de dividendos a cuenta en el ejercicio, se deberá indicar el importe de los mismos e incorporar el estado contable provisional formulado preceptivamente para poner de manifiesto la existenciade liquidez suficiente. Dicho estado contable deberá abarcar un período de un año desde que se acuerde la distribución del dividendo a cuenta.</v>
      </c>
      <c r="B61" s="87"/>
      <c r="C61" s="87"/>
      <c r="D61" s="87"/>
      <c r="E61" s="93"/>
      <c r="F61" s="87"/>
      <c r="G61" s="88"/>
    </row>
    <row r="62" spans="1:8" x14ac:dyDescent="0.25">
      <c r="A62" s="90" t="str">
        <f>+IF(G2="","3. Limitaciones para las distribución de dividendos.","")</f>
        <v>3. Limitaciones para las distribución de dividendos.</v>
      </c>
      <c r="B62" s="87"/>
      <c r="C62" s="87"/>
      <c r="D62" s="87"/>
      <c r="E62" s="93"/>
      <c r="F62" s="87"/>
      <c r="G62" s="88"/>
    </row>
    <row r="63" spans="1:8" ht="33.75" x14ac:dyDescent="0.25">
      <c r="A63" s="90" t="str">
        <f>IF(G2="",CONCATENATE("4. En los supuestos de liquidación societaria, la aplicación de resultados deberá ajustarse a las reglas aplicables a la liquidación y división del patrimonio social con respeto a la prohibición legal de realizar","distribuciones a los socios sin la previa satisfacción a los acreedores del importe de sus créditos."),"")</f>
        <v>4. En los supuestos de liquidación societaria, la aplicación de resultados deberá ajustarse a las reglas aplicables a la liquidación y división del patrimonio social con respeto a la prohibición legal de realizardistribuciones a los socios sin la previa satisfacción a los acreedores del importe de sus créditos.</v>
      </c>
      <c r="B63" s="87"/>
      <c r="C63" s="87"/>
      <c r="D63" s="87"/>
      <c r="E63" s="93"/>
      <c r="F63" s="87"/>
      <c r="G63" s="88"/>
    </row>
    <row r="64" spans="1:8" s="70" customFormat="1" x14ac:dyDescent="0.25">
      <c r="A64" s="73"/>
      <c r="B64" s="78"/>
      <c r="C64" s="78"/>
      <c r="D64" s="78"/>
      <c r="E64" s="72"/>
      <c r="F64" s="78"/>
      <c r="G64" s="79"/>
      <c r="H64" s="72"/>
    </row>
    <row r="65" spans="1:8" s="70" customFormat="1" x14ac:dyDescent="0.25">
      <c r="A65" s="73"/>
      <c r="B65" s="78"/>
      <c r="C65" s="78"/>
      <c r="D65" s="78"/>
      <c r="E65" s="72"/>
      <c r="F65" s="78"/>
      <c r="G65" s="79"/>
      <c r="H65" s="72"/>
    </row>
    <row r="66" spans="1:8" x14ac:dyDescent="0.25">
      <c r="A66" s="104" t="str">
        <f>+IF(G2="","4. Normas de Registro y Valoración","")</f>
        <v>4. Normas de Registro y Valoración</v>
      </c>
      <c r="B66" s="81" t="str">
        <f>+IF($G$2="","Si","")</f>
        <v>Si</v>
      </c>
      <c r="C66" s="81" t="str">
        <f>+IF($G$2="","No","")</f>
        <v>No</v>
      </c>
      <c r="D66" s="81" t="str">
        <f>+IF($G$2="","N/A","")</f>
        <v>N/A</v>
      </c>
      <c r="E66" s="82"/>
      <c r="F66" s="81" t="str">
        <f>+IF($G$2="","Página","")</f>
        <v>Página</v>
      </c>
      <c r="G66" s="81" t="str">
        <f>+IF($G$2="","Observaciones","")</f>
        <v>Observaciones</v>
      </c>
    </row>
    <row r="67" spans="1:8" x14ac:dyDescent="0.25">
      <c r="B67" s="78"/>
      <c r="C67" s="78"/>
      <c r="D67" s="78"/>
      <c r="F67" s="78"/>
      <c r="G67" s="79"/>
    </row>
    <row r="68" spans="1:8" x14ac:dyDescent="0.25">
      <c r="A68" s="90" t="str">
        <f>+IF(G2="","1. Inmovilizado intangible.","")</f>
        <v>1. Inmovilizado intangible.</v>
      </c>
      <c r="B68" s="87"/>
      <c r="C68" s="87"/>
      <c r="D68" s="87"/>
      <c r="E68" s="93"/>
      <c r="F68" s="87"/>
      <c r="G68" s="88"/>
    </row>
    <row r="69" spans="1:8" x14ac:dyDescent="0.25">
      <c r="A69" s="113" t="str">
        <f>+IF(G2=""," - Indicando los criterios utilizados de capitaliza ción o activación, amortización y correcciones valorativas por deterioro.","")</f>
        <v xml:space="preserve"> - Indicando los criterios utilizados de capitaliza ción o activación, amortización y correcciones valorativas por deterioro.</v>
      </c>
      <c r="B69" s="87"/>
      <c r="C69" s="87"/>
      <c r="D69" s="87"/>
      <c r="E69" s="93"/>
      <c r="F69" s="87"/>
      <c r="G69" s="88"/>
    </row>
    <row r="70" spans="1:8" ht="22.5" x14ac:dyDescent="0.25">
      <c r="A70" s="113" t="str">
        <f>+IF(G2=""," - Criterio de valoración para calcular el valor recuperable de las unidades generadoras de efectivo a las que se haya asignado el fondo de comercio","")</f>
        <v xml:space="preserve"> - Criterio de valoración para calcular el valor recuperable de las unidades generadoras de efectivo a las que se haya asignado el fondo de comercio</v>
      </c>
      <c r="B70" s="87"/>
      <c r="C70" s="87"/>
      <c r="D70" s="87"/>
      <c r="E70" s="93"/>
      <c r="F70" s="87"/>
      <c r="G70" s="88"/>
    </row>
    <row r="71" spans="1:8" x14ac:dyDescent="0.25">
      <c r="A71" s="90" t="str">
        <f>+IF(G2="","2. Inmovilizado material.","")</f>
        <v>2. Inmovilizado material.</v>
      </c>
      <c r="B71" s="87"/>
      <c r="C71" s="87"/>
      <c r="D71" s="87"/>
      <c r="E71" s="93"/>
      <c r="F71" s="87"/>
      <c r="G71" s="88"/>
    </row>
    <row r="72" spans="1:8" ht="45" x14ac:dyDescent="0.25">
      <c r="A72" s="111" t="str">
        <f>+IF(G2="",CONCATENATE("- Indicando los criterios sobre amortización, correcciones valorativas por deterioro y reversión de las mismas, capitalización de gastos financieros, costes de ampliación, modernización y mejoras",", costes de desmantelamiento o retiro, así como los costes de rehabilitación del lugar donde se asiente un activo y los criterios sobre la determinación del coste de los trabajos efec tuados por la empresa para su inmovilizado."),"")</f>
        <v>- Indicando los criterios sobre amortización, correcciones valorativas por deterioro y reversión de las mismas, capitalización de gastos financieros, costes de ampliación, modernización y mejoras, costes de desmantelamiento o retiro, así como los costes de rehabilitación del lugar donde se asiente un activo y los criterios sobre la determinación del coste de los trabajos efec tuados por la empresa para su inmovilizado.</v>
      </c>
      <c r="B72" s="87"/>
      <c r="C72" s="87"/>
      <c r="D72" s="87"/>
      <c r="E72" s="93"/>
      <c r="F72" s="87"/>
      <c r="G72" s="88"/>
    </row>
    <row r="73" spans="1:8" x14ac:dyDescent="0.25">
      <c r="A73" s="90" t="str">
        <f>+IF(G2="","3. Inversiones inmobiliarias","")</f>
        <v>3. Inversiones inmobiliarias</v>
      </c>
      <c r="B73" s="87"/>
      <c r="C73" s="87"/>
      <c r="D73" s="87"/>
      <c r="E73" s="93"/>
      <c r="F73" s="87"/>
      <c r="G73" s="88"/>
    </row>
    <row r="74" spans="1:8" ht="22.5" x14ac:dyDescent="0.25">
      <c r="A74" s="112" t="str">
        <f>+IF(G2="","- Se señalará el criterio para calificar los terrenos y construcciones como inversiones inmobiliarias, especificando para éstas los criterios señalados en el apartado anterior.","")</f>
        <v>- Se señalará el criterio para calificar los terrenos y construcciones como inversiones inmobiliarias, especificando para éstas los criterios señalados en el apartado anterior.</v>
      </c>
      <c r="B74" s="87"/>
      <c r="C74" s="87"/>
      <c r="D74" s="87"/>
      <c r="E74" s="93"/>
      <c r="F74" s="87"/>
      <c r="G74" s="88"/>
    </row>
    <row r="75" spans="1:8" x14ac:dyDescent="0.25">
      <c r="A75" s="90" t="str">
        <f>+IF(G2="","4. Arrendamientos.","")</f>
        <v>4. Arrendamientos.</v>
      </c>
      <c r="B75" s="87"/>
      <c r="C75" s="87"/>
      <c r="D75" s="87"/>
      <c r="E75" s="93"/>
      <c r="F75" s="87"/>
      <c r="G75" s="88"/>
    </row>
    <row r="76" spans="1:8" ht="22.5" x14ac:dyDescent="0.25">
      <c r="A76" s="113" t="str">
        <f>+IF(G2=""," - Indicando los criterios de contabilización de contratos de arrendamiento financieros y otras operaciones de naturaleza similar.","")</f>
        <v xml:space="preserve"> - Indicando los criterios de contabilización de contratos de arrendamiento financieros y otras operaciones de naturaleza similar.</v>
      </c>
      <c r="B76" s="87"/>
      <c r="C76" s="87"/>
      <c r="D76" s="87"/>
      <c r="E76" s="93"/>
      <c r="F76" s="87"/>
      <c r="G76" s="88"/>
    </row>
    <row r="77" spans="1:8" x14ac:dyDescent="0.25">
      <c r="A77" s="90" t="str">
        <f>+IF(G2="","5. Permutas.","")</f>
        <v>5. Permutas.</v>
      </c>
      <c r="B77" s="87"/>
      <c r="C77" s="87"/>
      <c r="D77" s="87"/>
      <c r="E77" s="93"/>
      <c r="F77" s="87"/>
      <c r="G77" s="88"/>
    </row>
    <row r="78" spans="1:8" ht="22.5" x14ac:dyDescent="0.25">
      <c r="A78" s="112" t="str">
        <f>+IF(G2="","- Indicando el criterio seguido y la justificación de su aplicación, en particular, las circunstancias que han llevado a calificar una permuta de carácter comercial","")</f>
        <v>- Indicando el criterio seguido y la justificación de su aplicación, en particular, las circunstancias que han llevado a calificar una permuta de carácter comercial</v>
      </c>
      <c r="B78" s="87"/>
      <c r="C78" s="87"/>
      <c r="D78" s="87"/>
      <c r="E78" s="93"/>
      <c r="F78" s="87"/>
      <c r="G78" s="88"/>
    </row>
    <row r="79" spans="1:8" x14ac:dyDescent="0.25">
      <c r="A79" s="90" t="str">
        <f>+IF(G2="","6. Criterios empleados en las actualizaciones de valor practicadas, con indicación de los elementos patrimoniales afectados.","")</f>
        <v>6. Criterios empleados en las actualizaciones de valor practicadas, con indicación de los elementos patrimoniales afectados.</v>
      </c>
      <c r="B79" s="87"/>
      <c r="C79" s="87"/>
      <c r="D79" s="87"/>
      <c r="E79" s="93"/>
      <c r="F79" s="87"/>
      <c r="G79" s="88"/>
    </row>
    <row r="80" spans="1:8" x14ac:dyDescent="0.25">
      <c r="A80" s="90" t="str">
        <f>+IF(G2="","7. Instrumentos financieros.","")</f>
        <v>7. Instrumentos financieros.</v>
      </c>
      <c r="B80" s="87"/>
      <c r="C80" s="87"/>
      <c r="D80" s="87"/>
      <c r="E80" s="93"/>
      <c r="F80" s="87"/>
      <c r="G80" s="88"/>
    </row>
    <row r="81" spans="1:7" ht="45" x14ac:dyDescent="0.25">
      <c r="A81" s="113" t="str">
        <f>IF(G2="",CONCATENATE(" a. Criterios empleados para la calificación y valoración de las diferentes categorías de activos financieros y pasivos financieros, así como para el reconocimiento"," de cambios de valor razonable; en particular, las razones por las que valores emitidos por la empresa que, de acuerdo con el instrumento jurídico empleado,"," en principio debieran haberse clasificado como instrumentos de patrimonio, han sido contabilizados como pasivos financieros."),"")</f>
        <v xml:space="preserve"> a. Criterios empleados para la calificación y valoración de las diferentes categorías de activos financieros y pasivos financieros, así como para el reconocimiento de cambios de valor razonable; en particular, las razones por las que valores emitidos por la empresa que, de acuerdo con el instrumento jurídico empleado, en principio debieran haberse clasificado como instrumentos de patrimonio, han sido contabilizados como pasivos financieros.</v>
      </c>
      <c r="B81" s="87"/>
      <c r="C81" s="87"/>
      <c r="D81" s="87"/>
      <c r="E81" s="93"/>
      <c r="F81" s="87"/>
      <c r="G81" s="88"/>
    </row>
    <row r="82" spans="1:7" ht="45" x14ac:dyDescent="0.25">
      <c r="A82" s="113" t="str">
        <f>IF(G2="",CONCATENATE(" b. La naturaleza de los activos financieros y pasivos financieros designados inicialmente como a valor razonable con cambios en la cuenta de pérdidas y ganancias,"," así como los criterios aplicados en dicha designación y una explicación de cómo la empresa ha cumplido con los requerimientos señalados ","en la norma de registro y valoración relativa a instrumentos financieros."),"")</f>
        <v xml:space="preserve"> b. La naturaleza de los activos financieros y pasivos financieros designados inicialmente como a valor razonable con cambios en la cuenta de pérdidas y ganancias, así como los criterios aplicados en dicha designación y una explicación de cómo la empresa ha cumplido con los requerimientos señalados en la norma de registro y valoración relativa a instrumentos financieros.</v>
      </c>
      <c r="B82" s="87"/>
      <c r="C82" s="87"/>
      <c r="D82" s="87"/>
      <c r="E82" s="93"/>
      <c r="F82" s="87"/>
      <c r="G82" s="88"/>
    </row>
    <row r="83" spans="1:7" ht="56.25" x14ac:dyDescent="0.25">
      <c r="A83" s="113" t="str">
        <f>IF(G2="",CONCATENATE(" c. Los criterios aplicados para determinar la existencia de evidencia objetiva de deterioro, así como el registro de la corrección de valor y su reversión y la baja definitiva"," de activos financieros deteriorados. En particular, se destacarán los criterios utilizados para calcular las correcciones valorativas relativas a los deudores comerciales y otras cuentas a cobrar."," Asimismo, se indicarán los criterios contables aplicados a los activos financieros cuyas condiciones hayan sido renegociadas y que, de otro modo, estarían vencidos o deteriorados."),"")</f>
        <v xml:space="preserve"> c. Los criterios aplicados para determinar la existencia de evidencia objetiva de deterioro, así como el registro de la corrección de valor y su reversión y la baja definitiva de activos financieros deteriorados. En particular, se destacarán los criterios utilizados para calcular las correcciones valorativas relativas a los deudores comerciales y otras cuentas a cobrar. Asimismo, se indicarán los criterios contables aplicados a los activos financieros cuyas condiciones hayan sido renegociadas y que, de otro modo, estarían vencidos o deteriorados.</v>
      </c>
      <c r="B83" s="87"/>
      <c r="C83" s="87"/>
      <c r="D83" s="87"/>
      <c r="E83" s="93"/>
      <c r="F83" s="87"/>
      <c r="G83" s="88"/>
    </row>
    <row r="84" spans="1:7" x14ac:dyDescent="0.25">
      <c r="A84" s="113" t="str">
        <f>+IF(G2=""," d. Criterios empleados para el registro de la baja de activos financieros y pasivos financieros.","")</f>
        <v xml:space="preserve"> d. Criterios empleados para el registro de la baja de activos financieros y pasivos financieros.</v>
      </c>
      <c r="B84" s="87"/>
      <c r="C84" s="87"/>
      <c r="D84" s="87"/>
      <c r="E84" s="93"/>
      <c r="F84" s="87"/>
      <c r="G84" s="88"/>
    </row>
    <row r="85" spans="1:7" ht="45" x14ac:dyDescent="0.25">
      <c r="A85" s="113" t="str">
        <f>IF(G2="",CONCATENATE(" e. Instrumentos financieros híbridos; indicando los criterios que se hayan seguido para valorar de forma separada los instrumentos que los integren, sobre la base de sus características y riesgos económicos o, en su caso,"," la imposibilidad de efectuar dicha separación. Asimismo, se detallarán los criterios de valoración seguidos, con especial referencia a las correcciones valorativas por deterioro."),"")</f>
        <v xml:space="preserve"> e. Instrumentos financieros híbridos; indicando los criterios que se hayan seguido para valorar de forma separada los instrumentos que los integren, sobre la base de sus características y riesgos económicos o, en su caso, la imposibilidad de efectuar dicha separación. Asimismo, se detallarán los criterios de valoración seguidos, con especial referencia a las correcciones valorativas por deterioro.</v>
      </c>
      <c r="B85" s="87"/>
      <c r="C85" s="87"/>
      <c r="D85" s="87"/>
      <c r="E85" s="93"/>
      <c r="F85" s="87"/>
      <c r="G85" s="88"/>
    </row>
    <row r="86" spans="1:7" ht="22.5" x14ac:dyDescent="0.25">
      <c r="A86" s="113" t="str">
        <f>IF(G2=""," f. Instrumentos financieros compuestos; deberá indicarse el criterio de valoración seguido para cuantificar el componente de estos instrumentos que deba calificarse como pasivo financiero.","")</f>
        <v xml:space="preserve"> f. Instrumentos financieros compuestos; deberá indicarse el criterio de valoración seguido para cuantificar el componente de estos instrumentos que deba calificarse como pasivo financiero.</v>
      </c>
      <c r="B86" s="87"/>
      <c r="C86" s="87"/>
      <c r="D86" s="87"/>
      <c r="E86" s="93"/>
      <c r="F86" s="87"/>
      <c r="G86" s="88"/>
    </row>
    <row r="87" spans="1:7" x14ac:dyDescent="0.25">
      <c r="A87" s="113" t="str">
        <f>+IF(G2=""," g. Contratos de garantías financieras; indicando el criterio seguido tanto en la valoración inicial como posterior.","")</f>
        <v xml:space="preserve"> g. Contratos de garantías financieras; indicando el criterio seguido tanto en la valoración inicial como posterior.</v>
      </c>
      <c r="B87" s="87"/>
      <c r="C87" s="87"/>
      <c r="D87" s="87"/>
      <c r="E87" s="93"/>
      <c r="F87" s="87"/>
      <c r="G87" s="88"/>
    </row>
    <row r="88" spans="1:7" ht="22.5" x14ac:dyDescent="0.25">
      <c r="A88" s="113" t="str">
        <f>+IF(G2=""," h. Inversiones en empresas del grupo, multigrupo y asociadas; se informará sobre el criterio seguido en la valoración de estas inversiones, así como el aplicado para registrar las correcciones valorativas por deterioro.","")</f>
        <v xml:space="preserve"> h. Inversiones en empresas del grupo, multigrupo y asociadas; se informará sobre el criterio seguido en la valoración de estas inversiones, así como el aplicado para registrar las correcciones valorativas por deterioro.</v>
      </c>
      <c r="B88" s="87"/>
      <c r="C88" s="87"/>
      <c r="D88" s="87"/>
      <c r="E88" s="93"/>
      <c r="F88" s="87"/>
      <c r="G88" s="88"/>
    </row>
    <row r="89" spans="1:7" ht="22.5" x14ac:dyDescent="0.25">
      <c r="A89" s="113" t="str">
        <f>+IF(G2=""," i. Los criterios empleados en la determinación de los ingresos o gastos procedentes de las distintas categorías de instrumentos financieros: intereses, primas o descuentos, dividendos, etc.","")</f>
        <v xml:space="preserve"> i. Los criterios empleados en la determinación de los ingresos o gastos procedentes de las distintas categorías de instrumentos financieros: intereses, primas o descuentos, dividendos, etc.</v>
      </c>
      <c r="B89" s="87"/>
      <c r="C89" s="87"/>
      <c r="D89" s="87"/>
      <c r="E89" s="93"/>
      <c r="F89" s="87"/>
      <c r="G89" s="88"/>
    </row>
    <row r="90" spans="1:7" x14ac:dyDescent="0.25">
      <c r="A90" s="113" t="str">
        <f>+IF(G2=""," j. Instrumentos de patrimonio propio en poder de la empresa; indicando los criterios de valoración y registro empleados.","")</f>
        <v xml:space="preserve"> j. Instrumentos de patrimonio propio en poder de la empresa; indicando los criterios de valoración y registro empleados.</v>
      </c>
      <c r="B90" s="87"/>
      <c r="C90" s="87"/>
      <c r="D90" s="87"/>
      <c r="E90" s="93"/>
      <c r="F90" s="87"/>
      <c r="G90" s="88"/>
    </row>
    <row r="91" spans="1:7" x14ac:dyDescent="0.25">
      <c r="A91" s="90" t="str">
        <f>+IF(G2="","8. Coberturas contables.","")</f>
        <v>8. Coberturas contables.</v>
      </c>
      <c r="B91" s="87"/>
      <c r="C91" s="87"/>
      <c r="D91" s="87"/>
      <c r="E91" s="93"/>
      <c r="F91" s="87"/>
      <c r="G91" s="88"/>
    </row>
    <row r="92" spans="1:7" ht="45" x14ac:dyDescent="0.25">
      <c r="A92" s="113" t="str">
        <f>+IF(G2="",CONCATENATE(" - Indicando los criterios de valoración aplicados por la empresa en sus operaciones de cobertura, distinguiendo entre coberturas de valor razonable, de flujos de efectivo y de inversiones netas en negocios en el extranjero,"," así como los criterios de valoración aplicados para el registro de los efectos contables de su interrupción y los motivos que la han originado."),"")</f>
        <v xml:space="preserve"> - Indicando los criterios de valoración aplicados por la empresa en sus operaciones de cobertura, distinguiendo entre coberturas de valor razonable, de flujos de efectivo y de inversiones netas en negocios en el extranjero, así como los criterios de valoración aplicados para el registro de los efectos contables de su interrupción y los motivos que la han originado.</v>
      </c>
      <c r="B92" s="87"/>
      <c r="C92" s="87"/>
      <c r="D92" s="87"/>
      <c r="E92" s="93"/>
      <c r="F92" s="87"/>
      <c r="G92" s="88"/>
    </row>
    <row r="93" spans="1:7" x14ac:dyDescent="0.25">
      <c r="A93" s="90" t="str">
        <f>+IF(G2="","9. Existencias.","")</f>
        <v>9. Existencias.</v>
      </c>
      <c r="B93" s="87"/>
      <c r="C93" s="87"/>
      <c r="D93" s="87"/>
      <c r="E93" s="93"/>
      <c r="F93" s="87"/>
      <c r="G93" s="88"/>
    </row>
    <row r="94" spans="1:7" ht="22.5" x14ac:dyDescent="0.25">
      <c r="A94" s="113" t="str">
        <f>+IF(G2=""," - Indicando los criterios de valoración y, en particular, precisando los seguidos sobre correcciones valorativas por deterioro y capitalización de gastos financieros.","")</f>
        <v xml:space="preserve"> - Indicando los criterios de valoración y, en particular, precisando los seguidos sobre correcciones valorativas por deterioro y capitalización de gastos financieros.</v>
      </c>
      <c r="B94" s="87"/>
      <c r="C94" s="87"/>
      <c r="D94" s="87"/>
      <c r="E94" s="93"/>
      <c r="F94" s="87"/>
      <c r="G94" s="88"/>
    </row>
    <row r="95" spans="1:7" x14ac:dyDescent="0.25">
      <c r="A95" s="90" t="str">
        <f>+IF(G2="","10. Transacciones en moneda extranjera.","")</f>
        <v>10. Transacciones en moneda extranjera.</v>
      </c>
      <c r="B95" s="87"/>
      <c r="C95" s="87"/>
      <c r="D95" s="87"/>
      <c r="E95" s="93"/>
      <c r="F95" s="87"/>
      <c r="G95" s="88"/>
    </row>
    <row r="96" spans="1:7" x14ac:dyDescent="0.25">
      <c r="A96" s="113" t="str">
        <f>+IF(G2=""," a. Criterios de valoración de las transacciones en moneda extranjera y criterios de imputación de las diferencias de cambio","")</f>
        <v xml:space="preserve"> a. Criterios de valoración de las transacciones en moneda extranjera y criterios de imputación de las diferencias de cambio</v>
      </c>
      <c r="B96" s="87"/>
      <c r="C96" s="87"/>
      <c r="D96" s="87"/>
      <c r="E96" s="93"/>
      <c r="F96" s="87"/>
      <c r="G96" s="88"/>
    </row>
    <row r="97" spans="1:7" ht="22.5" x14ac:dyDescent="0.25">
      <c r="A97" s="113" t="str">
        <f>+IF(G2=""," b. Cuando se haya producido un cambio en la moneda funcional, se pondrá de manifiesto, así como la razón de dicho cambio.","")</f>
        <v xml:space="preserve"> b. Cuando se haya producido un cambio en la moneda funcional, se pondrá de manifiesto, así como la razón de dicho cambio.</v>
      </c>
      <c r="B97" s="87"/>
      <c r="C97" s="87"/>
      <c r="D97" s="87"/>
      <c r="E97" s="93"/>
      <c r="F97" s="87"/>
      <c r="G97" s="88"/>
    </row>
    <row r="98" spans="1:7" ht="22.5" x14ac:dyDescent="0.25">
      <c r="A98" s="113" t="str">
        <f>+IF(G2=""," c. Para los elementos contenidos en las cuentas anuales que en la actualidad o en su origen hubieran sido expresados en moneda extranjera, se indicará el procedimiento empleado para calcular el tipo de cambio a euros.","")</f>
        <v xml:space="preserve"> c. Para los elementos contenidos en las cuentas anuales que en la actualidad o en su origen hubieran sido expresados en moneda extranjera, se indicará el procedimiento empleado para calcular el tipo de cambio a euros.</v>
      </c>
      <c r="B98" s="87"/>
      <c r="C98" s="87"/>
      <c r="D98" s="87"/>
      <c r="E98" s="93"/>
      <c r="F98" s="87"/>
      <c r="G98" s="88"/>
    </row>
    <row r="99" spans="1:7" x14ac:dyDescent="0.25">
      <c r="A99" s="113" t="str">
        <f>+IF(G2=""," d. Criterio empleado para la conversión a la moneda de presentación.","")</f>
        <v xml:space="preserve"> d. Criterio empleado para la conversión a la moneda de presentación.</v>
      </c>
      <c r="B99" s="87"/>
      <c r="C99" s="87"/>
      <c r="D99" s="87"/>
      <c r="E99" s="93"/>
      <c r="F99" s="87"/>
      <c r="G99" s="88"/>
    </row>
    <row r="100" spans="1:7" x14ac:dyDescent="0.25">
      <c r="A100" s="90" t="str">
        <f>+IF(G2="","11. Impuesto sobre beneficios.","")</f>
        <v>11. Impuesto sobre beneficios.</v>
      </c>
      <c r="B100" s="87"/>
      <c r="C100" s="87"/>
      <c r="D100" s="87"/>
      <c r="E100" s="93"/>
      <c r="F100" s="87"/>
      <c r="G100" s="88"/>
    </row>
    <row r="101" spans="1:7" x14ac:dyDescent="0.25">
      <c r="A101" s="113" t="str">
        <f>+IF(G2=""," - Indicando los criterios utilizados para el registro y valoración de activos y pasivos por impuesto diferido.","")</f>
        <v xml:space="preserve"> - Indicando los criterios utilizados para el registro y valoración de activos y pasivos por impuesto diferido.</v>
      </c>
      <c r="B101" s="87"/>
      <c r="C101" s="87"/>
      <c r="D101" s="87"/>
      <c r="E101" s="93"/>
      <c r="F101" s="87"/>
      <c r="G101" s="88"/>
    </row>
    <row r="102" spans="1:7" x14ac:dyDescent="0.25">
      <c r="A102" s="90" t="str">
        <f>+IF(G2="","12. Ingresos y gastos","")</f>
        <v>12. Ingresos y gastos</v>
      </c>
      <c r="B102" s="87"/>
      <c r="C102" s="87"/>
      <c r="D102" s="87"/>
      <c r="E102" s="93"/>
      <c r="F102" s="87"/>
      <c r="G102" s="88"/>
    </row>
    <row r="103" spans="1:7" ht="45" x14ac:dyDescent="0.25">
      <c r="A103" s="113" t="str">
        <f>+IF(G2="",CONCATENATE(" - Indicando los criterios generales aplicados. En particular, en relación con las prestaciones de servicios realizadas por la empresa se indicarán los criterios utilizados para la determinación de los ingresos;","en concreto, se señalarán los métodos empleados para determinar el porcentaje de realización en la prestación de servicios y se informará en caso de que su aplicación hubiera sido impracticable."),"")</f>
        <v xml:space="preserve"> - Indicando los criterios generales aplicados. En particular, en relación con las prestaciones de servicios realizadas por la empresa se indicarán los criterios utilizados para la determinación de los ingresos;en concreto, se señalarán los métodos empleados para determinar el porcentaje de realización en la prestación de servicios y se informará en caso de que su aplicación hubiera sido impracticable.</v>
      </c>
      <c r="B103" s="87"/>
      <c r="C103" s="87"/>
      <c r="D103" s="87"/>
      <c r="E103" s="93"/>
      <c r="F103" s="87"/>
      <c r="G103" s="88"/>
    </row>
    <row r="104" spans="1:7" x14ac:dyDescent="0.25">
      <c r="A104" s="90" t="str">
        <f>+IF(G2="","13. Provisiones y contingencias.","")</f>
        <v>13. Provisiones y contingencias.</v>
      </c>
      <c r="B104" s="87"/>
      <c r="C104" s="87"/>
      <c r="D104" s="87"/>
      <c r="E104" s="93"/>
      <c r="F104" s="87"/>
      <c r="G104" s="88"/>
    </row>
    <row r="105" spans="1:7" ht="33.75" x14ac:dyDescent="0.25">
      <c r="A105" s="113" t="str">
        <f>+IF(G2="",CONCATENATE(" - Indicando el criterio de valoración, así como, en su caso, el tratamiento de las compensaciones a recibir de un tercero en el momento de liquidar la obligación. ","En particular, en relación con las provisiones deberá realizarse una descripción general del método de estimación y cálculo de cada uno de los riesgos."),"")</f>
        <v xml:space="preserve"> - Indicando el criterio de valoración, así como, en su caso, el tratamiento de las compensaciones a recibir de un tercero en el momento de liquidar la obligación. En particular, en relación con las provisiones deberá realizarse una descripción general del método de estimación y cálculo de cada uno de los riesgos.</v>
      </c>
      <c r="B105" s="87"/>
      <c r="C105" s="87"/>
      <c r="D105" s="87"/>
      <c r="E105" s="93"/>
      <c r="F105" s="87"/>
      <c r="G105" s="88"/>
    </row>
    <row r="106" spans="1:7" x14ac:dyDescent="0.25">
      <c r="A106" s="90" t="str">
        <f>+IF(G2="","14. Elementos patrimoniales de naturaleza medioambiental.","")</f>
        <v>14. Elementos patrimoniales de naturaleza medioambiental.</v>
      </c>
      <c r="B106" s="87"/>
      <c r="C106" s="87"/>
      <c r="D106" s="87"/>
      <c r="E106" s="93"/>
      <c r="F106" s="87"/>
      <c r="G106" s="88"/>
    </row>
    <row r="107" spans="1:7" ht="33.75" x14ac:dyDescent="0.25">
      <c r="A107" s="113" t="str">
        <f>+IF(G2="",CONCATENATE(" a. Criterios de valoración, así como de imputación a resultados de los importes destinados a los fines medioambientales. En particular, se indicará el criterio seguido para considerar"," estos importes como gastos del ejercicio o como mayor valor del activo correspondiente."),"")</f>
        <v xml:space="preserve"> a. Criterios de valoración, así como de imputación a resultados de los importes destinados a los fines medioambientales. En particular, se indicará el criterio seguido para considerar estos importes como gastos del ejercicio o como mayor valor del activo correspondiente.</v>
      </c>
      <c r="B107" s="87"/>
      <c r="C107" s="87"/>
      <c r="D107" s="87"/>
      <c r="E107" s="93"/>
      <c r="F107" s="87"/>
      <c r="G107" s="88"/>
    </row>
    <row r="108" spans="1:7" x14ac:dyDescent="0.25">
      <c r="A108" s="113" t="str">
        <f>+IF(G2=""," b. Descripción del método de estimación y cálculo de las provisiones derivadas del impacto medioambiental.","")</f>
        <v xml:space="preserve"> b. Descripción del método de estimación y cálculo de las provisiones derivadas del impacto medioambiental.</v>
      </c>
      <c r="B108" s="87"/>
      <c r="C108" s="87"/>
      <c r="D108" s="87"/>
      <c r="E108" s="93"/>
      <c r="F108" s="87"/>
      <c r="G108" s="88"/>
    </row>
    <row r="109" spans="1:7" ht="22.5" x14ac:dyDescent="0.25">
      <c r="A109" s="90" t="str">
        <f>+IF(G2="","15. Criterios empleados para el registro y valoración de los gastos de personal; en particular, el referido a compromisos por pensiones.","")</f>
        <v>15. Criterios empleados para el registro y valoración de los gastos de personal; en particular, el referido a compromisos por pensiones.</v>
      </c>
      <c r="B109" s="87"/>
      <c r="C109" s="87"/>
      <c r="D109" s="87"/>
      <c r="E109" s="93"/>
      <c r="F109" s="87"/>
      <c r="G109" s="88"/>
    </row>
    <row r="110" spans="1:7" x14ac:dyDescent="0.25">
      <c r="A110" s="90" t="str">
        <f>+IF(G2="","16. Pagos basados en acciones.","")</f>
        <v>16. Pagos basados en acciones.</v>
      </c>
      <c r="B110" s="87"/>
      <c r="C110" s="87"/>
      <c r="D110" s="87"/>
      <c r="E110" s="93"/>
      <c r="F110" s="87"/>
      <c r="G110" s="88"/>
    </row>
    <row r="111" spans="1:7" x14ac:dyDescent="0.25">
      <c r="A111" s="113" t="str">
        <f>+IF(G2=""," - Indicando los criterios empleados para su contabilización.","")</f>
        <v xml:space="preserve"> - Indicando los criterios empleados para su contabilización.</v>
      </c>
      <c r="B111" s="87"/>
      <c r="C111" s="87"/>
      <c r="D111" s="87"/>
      <c r="E111" s="93"/>
      <c r="F111" s="87"/>
      <c r="G111" s="88"/>
    </row>
    <row r="112" spans="1:7" x14ac:dyDescent="0.25">
      <c r="A112" s="90" t="str">
        <f>+IF(G2="","17. Subvenciones, donaciones y legados.","")</f>
        <v>17. Subvenciones, donaciones y legados.</v>
      </c>
      <c r="B112" s="87"/>
      <c r="C112" s="87"/>
      <c r="D112" s="87"/>
      <c r="E112" s="93"/>
      <c r="F112" s="87"/>
      <c r="G112" s="88"/>
    </row>
    <row r="113" spans="1:8" x14ac:dyDescent="0.25">
      <c r="A113" s="113" t="str">
        <f>+IF(G2=""," - Indicando el criterio empleado para su clasificación y, en su caso, su im putación a resultados.","")</f>
        <v xml:space="preserve"> - Indicando el criterio empleado para su clasificación y, en su caso, su im putación a resultados.</v>
      </c>
      <c r="B113" s="87"/>
      <c r="C113" s="87"/>
      <c r="D113" s="87"/>
      <c r="E113" s="93"/>
      <c r="F113" s="87"/>
      <c r="G113" s="88"/>
    </row>
    <row r="114" spans="1:8" x14ac:dyDescent="0.25">
      <c r="A114" s="90" t="str">
        <f>+IF(G2="","18. Combinaciones de negocios.","")</f>
        <v>18. Combinaciones de negocios.</v>
      </c>
      <c r="B114" s="87"/>
      <c r="C114" s="87"/>
      <c r="D114" s="87"/>
      <c r="E114" s="93"/>
      <c r="F114" s="87"/>
      <c r="G114" s="88"/>
    </row>
    <row r="115" spans="1:8" x14ac:dyDescent="0.25">
      <c r="A115" s="113" t="str">
        <f>+IF(G2=""," - Indicando los criterios de registro y valoración empleados.","")</f>
        <v xml:space="preserve"> - Indicando los criterios de registro y valoración empleados.</v>
      </c>
      <c r="B115" s="87"/>
      <c r="C115" s="87"/>
      <c r="D115" s="87"/>
      <c r="E115" s="93"/>
      <c r="F115" s="87"/>
      <c r="G115" s="88"/>
    </row>
    <row r="116" spans="1:8" x14ac:dyDescent="0.25">
      <c r="A116" s="90" t="str">
        <f>+IF(G2="","19. Negocios conjuntos.","")</f>
        <v>19. Negocios conjuntos.</v>
      </c>
      <c r="B116" s="87"/>
      <c r="C116" s="87"/>
      <c r="D116" s="87"/>
      <c r="E116" s="93"/>
      <c r="F116" s="87"/>
      <c r="G116" s="88"/>
    </row>
    <row r="117" spans="1:8" ht="22.5" x14ac:dyDescent="0.25">
      <c r="A117" s="113" t="str">
        <f>+IF(G2=""," - Indicando los criterios seguidos por la empresa para integrar en sus cuentas anuales los saldos correspondientes al negocio conjunto en que participe.","")</f>
        <v xml:space="preserve"> - Indicando los criterios seguidos por la empresa para integrar en sus cuentas anuales los saldos correspondientes al negocio conjunto en que participe.</v>
      </c>
      <c r="B117" s="87"/>
      <c r="C117" s="87"/>
      <c r="D117" s="87"/>
      <c r="E117" s="93"/>
      <c r="F117" s="87"/>
      <c r="G117" s="88"/>
    </row>
    <row r="118" spans="1:8" x14ac:dyDescent="0.25">
      <c r="A118" s="90" t="str">
        <f>+IF(G2="","20. Criterios empleados en transacciones entre partes vinculadas.","")</f>
        <v>20. Criterios empleados en transacciones entre partes vinculadas.</v>
      </c>
      <c r="B118" s="87"/>
      <c r="C118" s="87"/>
      <c r="D118" s="87"/>
      <c r="E118" s="93"/>
      <c r="F118" s="87"/>
      <c r="G118" s="88"/>
    </row>
    <row r="119" spans="1:8" x14ac:dyDescent="0.25">
      <c r="A119" s="90" t="str">
        <f>+IF(G2="","21. Activos no corrientes mantenidos para la venta.","")</f>
        <v>21. Activos no corrientes mantenidos para la venta.</v>
      </c>
      <c r="B119" s="87"/>
      <c r="C119" s="87"/>
      <c r="D119" s="87"/>
      <c r="E119" s="93"/>
      <c r="F119" s="87"/>
      <c r="G119" s="88"/>
    </row>
    <row r="120" spans="1:8" ht="22.5" x14ac:dyDescent="0.25">
      <c r="A120" s="113" t="str">
        <f>+IF(G2=""," - Indicando los criterios seguidos para calificar y valorar dichos activos o grupos de elementos como mantenidos para la venta, incluyendo los pasivos asociados.","")</f>
        <v xml:space="preserve"> - Indicando los criterios seguidos para calificar y valorar dichos activos o grupos de elementos como mantenidos para la venta, incluyendo los pasivos asociados.</v>
      </c>
      <c r="B120" s="87"/>
      <c r="C120" s="87"/>
      <c r="D120" s="87"/>
      <c r="E120" s="93"/>
      <c r="F120" s="87"/>
      <c r="G120" s="88"/>
    </row>
    <row r="121" spans="1:8" x14ac:dyDescent="0.25">
      <c r="A121" s="90" t="str">
        <f>+IF(G2="","22. Operaciones interrumpidas","")</f>
        <v>22. Operaciones interrumpidas</v>
      </c>
      <c r="B121" s="87"/>
      <c r="C121" s="87"/>
      <c r="D121" s="87"/>
      <c r="E121" s="93"/>
      <c r="F121" s="87"/>
      <c r="G121" s="88"/>
    </row>
    <row r="122" spans="1:8" x14ac:dyDescent="0.25">
      <c r="A122" s="113" t="str">
        <f>+IF(G2=""," - Criterios para identificar y calificar una actividad como interrumpida, así como los ingresos y gastos que originan.","")</f>
        <v xml:space="preserve"> - Criterios para identificar y calificar una actividad como interrumpida, así como los ingresos y gastos que originan.</v>
      </c>
      <c r="B122" s="87"/>
      <c r="C122" s="87"/>
      <c r="D122" s="87"/>
      <c r="E122" s="93"/>
      <c r="F122" s="87"/>
      <c r="G122" s="88"/>
    </row>
    <row r="123" spans="1:8" s="70" customFormat="1" x14ac:dyDescent="0.25">
      <c r="A123" s="73"/>
      <c r="B123" s="78"/>
      <c r="C123" s="78"/>
      <c r="D123" s="78"/>
      <c r="E123" s="72"/>
      <c r="F123" s="78"/>
      <c r="G123" s="79"/>
      <c r="H123" s="72"/>
    </row>
    <row r="124" spans="1:8" s="70" customFormat="1" x14ac:dyDescent="0.25">
      <c r="A124" s="73"/>
      <c r="B124" s="78"/>
      <c r="C124" s="78"/>
      <c r="D124" s="78"/>
      <c r="E124" s="72"/>
      <c r="F124" s="78"/>
      <c r="G124" s="79"/>
      <c r="H124" s="72"/>
    </row>
    <row r="125" spans="1:8" x14ac:dyDescent="0.25">
      <c r="A125" s="104" t="str">
        <f>+IF(G2="","5. Inmovilizado Material","")</f>
        <v>5. Inmovilizado Material</v>
      </c>
      <c r="B125" s="81" t="str">
        <f>+IF($G$2="","Si","")</f>
        <v>Si</v>
      </c>
      <c r="C125" s="81" t="str">
        <f>+IF($G$2="","No","")</f>
        <v>No</v>
      </c>
      <c r="D125" s="81" t="str">
        <f>+IF($G$2="","N/A","")</f>
        <v>N/A</v>
      </c>
      <c r="E125" s="82"/>
      <c r="F125" s="81" t="str">
        <f>+IF($G$2="","Página","")</f>
        <v>Página</v>
      </c>
      <c r="G125" s="81" t="str">
        <f>+IF($G$2="","Observaciones","")</f>
        <v>Observaciones</v>
      </c>
    </row>
    <row r="126" spans="1:8" x14ac:dyDescent="0.25">
      <c r="B126" s="78"/>
      <c r="C126" s="78"/>
      <c r="D126" s="78"/>
      <c r="F126" s="78"/>
      <c r="G126" s="79"/>
    </row>
    <row r="127" spans="1:8" ht="22.5" x14ac:dyDescent="0.25">
      <c r="A127" s="90" t="str">
        <f>+IF(G2="","1. Análisis del movimiento durante el ejercicio de cada partida del balance incluida en este epígrafe y de sus correspondientes amortizaciones acumuladas y correcciones valorativas por deterioro acumuladas; indicando lo siguiente:","")</f>
        <v>1. Análisis del movimiento durante el ejercicio de cada partida del balance incluida en este epígrafe y de sus correspondientes amortizaciones acumuladas y correcciones valorativas por deterioro acumuladas; indicando lo siguiente:</v>
      </c>
      <c r="B127" s="87"/>
      <c r="C127" s="87"/>
      <c r="D127" s="87"/>
      <c r="E127" s="93"/>
      <c r="F127" s="87"/>
      <c r="G127" s="88"/>
    </row>
    <row r="128" spans="1:8" x14ac:dyDescent="0.25">
      <c r="A128" s="113" t="str">
        <f>+IF(G2=""," a. Saldo inicial.","")</f>
        <v xml:space="preserve"> a. Saldo inicial.</v>
      </c>
      <c r="B128" s="87"/>
      <c r="C128" s="87"/>
      <c r="D128" s="87"/>
      <c r="E128" s="93"/>
      <c r="F128" s="87"/>
      <c r="G128" s="88"/>
    </row>
    <row r="129" spans="1:7" ht="22.5" x14ac:dyDescent="0.25">
      <c r="A129" s="113" t="str">
        <f>+IF(G2=""," b.Entradas o dotaciones, especificando las adquisiciones realizadas mediante combinaciones de negocios y las aportaciones no dinerarias, así como las que se deban a ampliaciones o mejoras.","")</f>
        <v xml:space="preserve"> b.Entradas o dotaciones, especificando las adquisiciones realizadas mediante combinaciones de negocios y las aportaciones no dinerarias, así como las que se deban a ampliaciones o mejoras.</v>
      </c>
      <c r="B129" s="87"/>
      <c r="C129" s="87"/>
      <c r="D129" s="87"/>
      <c r="E129" s="93"/>
      <c r="F129" s="87"/>
      <c r="G129" s="88"/>
    </row>
    <row r="130" spans="1:7" x14ac:dyDescent="0.25">
      <c r="A130" s="113" t="str">
        <f>+IF(G2=""," c. Cuando se hayan efectuado actualizaciones al amparo de la Ley 16/2012, de 27 de diciembre, deberá indicarse:","")</f>
        <v xml:space="preserve"> c. Cuando se hayan efectuado actualizaciones al amparo de la Ley 16/2012, de 27 de diciembre, deberá indicarse:</v>
      </c>
      <c r="B130" s="87"/>
      <c r="C130" s="87"/>
      <c r="D130" s="87"/>
      <c r="E130" s="93"/>
      <c r="F130" s="87"/>
      <c r="G130" s="88"/>
    </row>
    <row r="131" spans="1:7" ht="22.5" x14ac:dyDescent="0.25">
      <c r="A131" s="116" t="str">
        <f>+IF(G2=""," - Importe de la actualización de los distintos elementos actualizados del balance y efecto de la actualización sobre las amortizaciones.","")</f>
        <v xml:space="preserve"> - Importe de la actualización de los distintos elementos actualizados del balance y efecto de la actualización sobre las amortizaciones.</v>
      </c>
      <c r="B131" s="87"/>
      <c r="C131" s="87"/>
      <c r="D131" s="87"/>
      <c r="E131" s="93"/>
      <c r="F131" s="87"/>
      <c r="G131" s="88"/>
    </row>
    <row r="132" spans="1:7" x14ac:dyDescent="0.25">
      <c r="A132" s="116" t="str">
        <f>+IF(G2=""," - En el caso de los inmuebles actualizados, se distinguirá entre el valor del suelo y el de la construcción.","")</f>
        <v xml:space="preserve"> - En el caso de los inmuebles actualizados, se distinguirá entre el valor del suelo y el de la construcción.</v>
      </c>
      <c r="B132" s="87"/>
      <c r="C132" s="87"/>
      <c r="D132" s="87"/>
      <c r="E132" s="93"/>
      <c r="F132" s="87"/>
      <c r="G132" s="88"/>
    </row>
    <row r="133" spans="1:7" x14ac:dyDescent="0.25">
      <c r="A133" s="113" t="str">
        <f>+IF(G2=""," d. Reversión de correcciones valorativas por deterioro.","")</f>
        <v xml:space="preserve"> d. Reversión de correcciones valorativas por deterioro.</v>
      </c>
      <c r="B133" s="87"/>
      <c r="C133" s="87"/>
      <c r="D133" s="87"/>
      <c r="E133" s="93"/>
      <c r="F133" s="87"/>
      <c r="G133" s="88"/>
    </row>
    <row r="134" spans="1:7" ht="22.5" x14ac:dyDescent="0.25">
      <c r="A134" s="113" t="str">
        <f>+IF(G2=""," e. Aumentos/disminuciones por transferencias o traspasos de otras partidas; en particular, a activos no corrientes mantenidos para la venta u operaciones interrumpidas.","")</f>
        <v xml:space="preserve"> e. Aumentos/disminuciones por transferencias o traspasos de otras partidas; en particular, a activos no corrientes mantenidos para la venta u operaciones interrumpidas.</v>
      </c>
      <c r="B134" s="87"/>
      <c r="C134" s="87"/>
      <c r="D134" s="87"/>
      <c r="E134" s="93"/>
      <c r="F134" s="87"/>
      <c r="G134" s="88"/>
    </row>
    <row r="135" spans="1:7" x14ac:dyDescent="0.25">
      <c r="A135" s="113" t="str">
        <f>+IF(G2=""," f. Salidas, bajas o reducciones.","")</f>
        <v xml:space="preserve"> f. Salidas, bajas o reducciones.</v>
      </c>
      <c r="B135" s="87"/>
      <c r="C135" s="87"/>
      <c r="D135" s="87"/>
      <c r="E135" s="93"/>
      <c r="F135" s="87"/>
      <c r="G135" s="88"/>
    </row>
    <row r="136" spans="1:7" ht="33.75" x14ac:dyDescent="0.25">
      <c r="A136" s="113" t="str">
        <f>+IF(G2=""," g. Correcciones valorativas por deterioro, diferenciando las reconocidas en el ejercicio de las acumuladas, así como la partida/s de la cuenta de pérdidas y ganancias en las que tales pérdidas o reversiones de pérdidas por deterioro estén incluidas.","")</f>
        <v xml:space="preserve"> g. Correcciones valorativas por deterioro, diferenciando las reconocidas en el ejercicio de las acumuladas, así como la partida/s de la cuenta de pérdidas y ganancias en las que tales pérdidas o reversiones de pérdidas por deterioro estén incluidas.</v>
      </c>
      <c r="B136" s="87"/>
      <c r="C136" s="87"/>
      <c r="D136" s="87"/>
      <c r="E136" s="93"/>
      <c r="F136" s="87"/>
      <c r="G136" s="88"/>
    </row>
    <row r="137" spans="1:7" x14ac:dyDescent="0.25">
      <c r="A137" s="113" t="str">
        <f>+IF(G2=""," h. Amortizaciones, diferenciando las reconocidas en el ejercicio, de las acumuladas.","")</f>
        <v xml:space="preserve"> h. Amortizaciones, diferenciando las reconocidas en el ejercicio, de las acumuladas.</v>
      </c>
      <c r="B137" s="87"/>
      <c r="C137" s="87"/>
      <c r="D137" s="87"/>
      <c r="E137" s="93"/>
      <c r="F137" s="87"/>
      <c r="G137" s="88"/>
    </row>
    <row r="138" spans="1:7" x14ac:dyDescent="0.25">
      <c r="A138" s="113" t="str">
        <f>+IF(G2=""," i. Saldo final.","")</f>
        <v xml:space="preserve"> i. Saldo final.</v>
      </c>
      <c r="B138" s="87"/>
      <c r="C138" s="87"/>
      <c r="D138" s="87"/>
      <c r="E138" s="93"/>
      <c r="F138" s="87"/>
      <c r="G138" s="88"/>
    </row>
    <row r="139" spans="1:7" x14ac:dyDescent="0.25">
      <c r="A139" s="90" t="str">
        <f>+IF(G2="","2. Información sobre:","")</f>
        <v>2. Información sobre:</v>
      </c>
      <c r="B139" s="87"/>
      <c r="C139" s="87"/>
      <c r="D139" s="87"/>
      <c r="E139" s="93"/>
      <c r="F139" s="87"/>
      <c r="G139" s="88"/>
    </row>
    <row r="140" spans="1:7" ht="22.5" x14ac:dyDescent="0.25">
      <c r="A140" s="113" t="str">
        <f>+IF(G2=""," a. Costes estimados de desmantelamiento, retiro o rehabilitación, incluidos como mayor valor de los activos, especificando las circunstancias que se han tenido en cuenta para su valoración.","")</f>
        <v xml:space="preserve"> a. Costes estimados de desmantelamiento, retiro o rehabilitación, incluidos como mayor valor de los activos, especificando las circunstancias que se han tenido en cuenta para su valoración.</v>
      </c>
      <c r="B140" s="87"/>
      <c r="C140" s="87"/>
      <c r="D140" s="87"/>
      <c r="E140" s="93"/>
      <c r="F140" s="87"/>
      <c r="G140" s="88"/>
    </row>
    <row r="141" spans="1:7" ht="33.75" x14ac:dyDescent="0.25">
      <c r="A141" s="113" t="str">
        <f>+IF(G2=""," b. Vidas útiles o coeficientes de amortización utilizados por clases de elementos, así como los métodos de amortización empleados, informando de la amortización del ejercicio y la acumulada que corresponda a cada elemento significativo de este epígrafe.","")</f>
        <v xml:space="preserve"> b. Vidas útiles o coeficientes de amortización utilizados por clases de elementos, así como los métodos de amortización empleados, informando de la amortización del ejercicio y la acumulada que corresponda a cada elemento significativo de este epígrafe.</v>
      </c>
      <c r="B141" s="87"/>
      <c r="C141" s="87"/>
      <c r="D141" s="87"/>
      <c r="E141" s="93"/>
      <c r="F141" s="87"/>
      <c r="G141" s="88"/>
    </row>
    <row r="142" spans="1:7" ht="33.75" x14ac:dyDescent="0.25">
      <c r="A142" s="113" t="str">
        <f>+IF(G2="",CONCATENATE(" c. Siempre que tenga incidencia significativa en el ejercicio presente o futuros, se informará de los cambios de estimación que afecten a valores residuales, costes estimados de desmantelamiento, ","retiro o rehabilitación, vidas útiles y métodos de amortización."),"")</f>
        <v xml:space="preserve"> c. Siempre que tenga incidencia significativa en el ejercicio presente o futuros, se informará de los cambios de estimación que afecten a valores residuales, costes estimados de desmantelamiento, retiro o rehabilitación, vidas útiles y métodos de amortización.</v>
      </c>
      <c r="B142" s="87"/>
      <c r="C142" s="87"/>
      <c r="D142" s="87"/>
      <c r="E142" s="93"/>
      <c r="F142" s="87"/>
      <c r="G142" s="88"/>
    </row>
    <row r="143" spans="1:7" ht="22.5" x14ac:dyDescent="0.25">
      <c r="A143" s="113" t="str">
        <f>+IF(G2=""," d. Características de las inversiones en in movilizado material adquiridas a empresas del grupo y asociadas, con indicación de su valor con table, amortización y correcciones valorativas por deterioro acumuladas.","")</f>
        <v xml:space="preserve"> d. Características de las inversiones en in movilizado material adquiridas a empresas del grupo y asociadas, con indicación de su valor con table, amortización y correcciones valorativas por deterioro acumuladas.</v>
      </c>
      <c r="B143" s="87"/>
      <c r="C143" s="87"/>
      <c r="D143" s="87"/>
      <c r="E143" s="93"/>
      <c r="F143" s="87"/>
      <c r="G143" s="88"/>
    </row>
    <row r="144" spans="1:7" ht="22.5" x14ac:dyDescent="0.25">
      <c r="A144" s="113" t="str">
        <f>+IF(G2=""," e. Características de las inversiones en in movilizado material situadas fuera del territorio español, con indicación de su valor contable, amortización y correcciones valorativas por deterioro acumuladas.","")</f>
        <v xml:space="preserve"> e. Características de las inversiones en in movilizado material situadas fuera del territorio español, con indicación de su valor contable, amortización y correcciones valorativas por deterioro acumuladas.</v>
      </c>
      <c r="B144" s="87"/>
      <c r="C144" s="87"/>
      <c r="D144" s="87"/>
      <c r="E144" s="93"/>
      <c r="F144" s="87"/>
      <c r="G144" s="88"/>
    </row>
    <row r="145" spans="1:8" ht="56.25" x14ac:dyDescent="0.25">
      <c r="A145" s="113" t="str">
        <f>+IF(G2="",CONCATENATE(" f. Importe de los gastos financieros capitalizados en el ejercicio, así como los criterios seguidos para su determinación. En particular, ","se indicará el tipo medio ponderado de interés regulado en el apartado 4 c) de la norma novena de la Resolución de 14 de abril de 2015, del ICAC, por la que se establecen ","criterios para la determinación del coste de producción, así como el criterio seguido en relación con las diferencias de cambio y por qué, en su caso, se han considerado un ajuste al tipo de interés."),"")</f>
        <v xml:space="preserve"> f. Importe de los gastos financieros capitalizados en el ejercicio, así como los criterios seguidos para su determinación. En particular, se indicará el tipo medio ponderado de interés regulado en el apartado 4 c) de la norma novena de la Resolución de 14 de abril de 2015, del ICAC, por la que se establecen criterios para la determinación del coste de producción, así como el criterio seguido en relación con las diferencias de cambio y por qué, en su caso, se han considerado un ajuste al tipo de interés.</v>
      </c>
      <c r="B145" s="87"/>
      <c r="C145" s="87"/>
      <c r="D145" s="87"/>
      <c r="E145" s="93"/>
      <c r="F145" s="87"/>
      <c r="G145" s="88"/>
    </row>
    <row r="146" spans="1:8" ht="22.5" x14ac:dyDescent="0.25">
      <c r="A146" s="113" t="str">
        <f>+IF(G2=""," g. Para cada corrección valorativa por deterioro del valor o su reversión de cuantía significativa, reconocida o revertida durante el ejercicio para un inmovilizado material individual, se indicará:","")</f>
        <v xml:space="preserve"> g. Para cada corrección valorativa por deterioro del valor o su reversión de cuantía significativa, reconocida o revertida durante el ejercicio para un inmovilizado material individual, se indicará:</v>
      </c>
      <c r="B146" s="87"/>
      <c r="C146" s="87"/>
      <c r="D146" s="87"/>
      <c r="E146" s="93"/>
      <c r="F146" s="87"/>
      <c r="G146" s="88"/>
    </row>
    <row r="147" spans="1:8" x14ac:dyDescent="0.25">
      <c r="A147" s="116" t="str">
        <f>+IF(G2=""," - Naturaleza del inmovilizado material.","")</f>
        <v xml:space="preserve"> - Naturaleza del inmovilizado material.</v>
      </c>
      <c r="B147" s="87"/>
      <c r="C147" s="87"/>
      <c r="D147" s="87"/>
      <c r="E147" s="93"/>
      <c r="F147" s="87"/>
      <c r="G147" s="88"/>
    </row>
    <row r="148" spans="1:8" ht="22.5" x14ac:dyDescent="0.25">
      <c r="A148" s="116" t="str">
        <f>+IF(G2=""," - Importe, sucesos, eventos y circunstancias que han llevado al reconocimiento y/o reversión de la pérdida por deterioro.","")</f>
        <v xml:space="preserve"> - Importe, sucesos, eventos y circunstancias que han llevado al reconocimiento y/o reversión de la pérdida por deterioro.</v>
      </c>
      <c r="B148" s="87"/>
      <c r="C148" s="87"/>
      <c r="D148" s="87"/>
      <c r="E148" s="93"/>
      <c r="F148" s="87"/>
      <c r="G148" s="88"/>
    </row>
    <row r="149" spans="1:8" x14ac:dyDescent="0.25">
      <c r="A149" s="116" t="str">
        <f>+IF(G2=""," - Criterio empleado para determinar el valor razonable menos los costes de venta, en su caso.","")</f>
        <v xml:space="preserve"> - Criterio empleado para determinar el valor razonable menos los costes de venta, en su caso.</v>
      </c>
      <c r="B149" s="87"/>
      <c r="C149" s="87"/>
      <c r="D149" s="87"/>
      <c r="E149" s="93"/>
      <c r="F149" s="87"/>
      <c r="G149" s="88"/>
    </row>
    <row r="150" spans="1:8" ht="33.75" x14ac:dyDescent="0.25">
      <c r="A150" s="116" t="str">
        <f>+IF(G2=""," - El importe recuperable del activo deteriorado, señalando si dicho importe recuperable del activo es el valor razonable menos
los costes de venta o su valor en uso.","")</f>
        <v xml:space="preserve"> - El importe recuperable del activo deteriorado, señalando si dicho importe recuperable del activo es el valor razonable menos
los costes de venta o su valor en uso.</v>
      </c>
      <c r="B150" s="87"/>
      <c r="C150" s="87"/>
      <c r="D150" s="87"/>
      <c r="E150" s="93"/>
      <c r="F150" s="87"/>
      <c r="G150" s="88"/>
    </row>
    <row r="151" spans="1:8" ht="22.5" x14ac:dyDescent="0.25">
      <c r="A151" s="116" t="str">
        <f>+IF(G2=""," - En el caso de que el importe recuperable sea el valor razonable menos los costes de venta y el valor razonable no se haya obtenido a partir de precios cotizados en un mercado activo, la empresa deberá incluir la siguiente información:","")</f>
        <v xml:space="preserve"> - En el caso de que el importe recuperable sea el valor razonable menos los costes de venta y el valor razonable no se haya obtenido a partir de precios cotizados en un mercado activo, la empresa deberá incluir la siguiente información:</v>
      </c>
      <c r="B151" s="87"/>
      <c r="C151" s="87"/>
      <c r="D151" s="87"/>
      <c r="E151" s="93"/>
      <c r="F151" s="87"/>
      <c r="G151" s="88"/>
    </row>
    <row r="152" spans="1:8" ht="33.75" x14ac:dyDescent="0.25">
      <c r="A152" s="121" t="str">
        <f>+IF(G2="",CONCATENATE(" * Descripción de las técnicas de valoración empleadas para el cálculo del valor razonable menos los costes de venta. Si se ha realizado algún cambio en las técnicas de valoración, la empresa deberá"," informar acerca de dichos cambios y de las razones por las que se han realizado."),"")</f>
        <v xml:space="preserve"> * Descripción de las técnicas de valoración empleadas para el cálculo del valor razonable menos los costes de venta. Si se ha realizado algún cambio en las técnicas de valoración, la empresa deberá informar acerca de dichos cambios y de las razones por las que se han realizado.</v>
      </c>
      <c r="B152" s="87"/>
      <c r="C152" s="87"/>
      <c r="D152" s="87"/>
      <c r="E152" s="93"/>
      <c r="F152" s="87"/>
      <c r="G152" s="88"/>
    </row>
    <row r="153" spans="1:8" ht="45" x14ac:dyDescent="0.25">
      <c r="A153" s="121" t="str">
        <f>+IF(G2="",CONCATENATE(" * Descripción de cada hipótesis clave sobre la que la dirección ha basado el cálculo del valor razonable menos los costes de venta. Las hipótesis clave son aquellas a las que"," el importe recuperable del activo es más sensible, e incluyen la tasa o tasas de descuento empleadas en la valoración presente y"," en las valoraciones previas, si se ha calculado el valor razonable menos los costes de venta mediante el método del valor actual."),"")</f>
        <v xml:space="preserve"> * Descripción de cada hipótesis clave sobre la que la dirección ha basado el cálculo del valor razonable menos los costes de venta. Las hipótesis clave son aquellas a las que el importe recuperable del activo es más sensible, e incluyen la tasa o tasas de descuento empleadas en la valoración presente y en las valoraciones previas, si se ha calculado el valor razonable menos los costes de venta mediante el método del valor actual.</v>
      </c>
      <c r="B153" s="87"/>
      <c r="C153" s="87"/>
      <c r="D153" s="87"/>
      <c r="E153" s="93"/>
      <c r="F153" s="87"/>
      <c r="G153" s="88"/>
    </row>
    <row r="154" spans="1:8" ht="45" x14ac:dyDescent="0.25">
      <c r="A154" s="116" t="str">
        <f>+IF(G2="",CONCATENATE(" - En el caso de que el importe recuperable sea el valor en uso, se señalará la tasa o tasas de descuento utilizadas en las estimaciones actuales y en las efectuadas anteriormente, una descripción"," de las hipótesis clave sobre las que se han basado las proyecciones de flujos de efectivo y de cómo se han determinado sus valores, el período que abarca la proyección de"," los flujos de efectivo y la tasa de crecimiento de estos a partir del quinto año."),"")</f>
        <v xml:space="preserve"> - En el caso de que el importe recuperable sea el valor en uso, se señalará la tasa o tasas de descuento utilizadas en las estimaciones actuales y en las efectuadas anteriormente, una descripción de las hipótesis clave sobre las que se han basado las proyecciones de flujos de efectivo y de cómo se han determinado sus valores, el período que abarca la proyección de los flujos de efectivo y la tasa de crecimiento de estos a partir del quinto año.</v>
      </c>
      <c r="B154" s="87"/>
      <c r="C154" s="87"/>
      <c r="D154" s="87"/>
      <c r="E154" s="93"/>
      <c r="F154" s="87"/>
      <c r="G154" s="88"/>
    </row>
    <row r="155" spans="1:8" ht="45" x14ac:dyDescent="0.25">
      <c r="A155" s="113" t="str">
        <f>+IF(G2="",CONCATENATE(" h. Respecto a las pérdidas y reversiones por deterioro agregadas para las que no se revela la información señalada en la letra anterior, las principales clases de inmovilizados ","afectados por las pérdidas y reversiones por deterioro del valor y los principales eventos y circunstancias que han llevado al reconocimiento y la reversión de tales correcciones valorativas por deterioro."),"")</f>
        <v xml:space="preserve"> h. Respecto a las pérdidas y reversiones por deterioro agregadas para las que no se revela la información señalada en la letra anterior, las principales clases de inmovilizados afectados por las pérdidas y reversiones por deterioro del valor y los principales eventos y circunstancias que han llevado al reconocimiento y la reversión de tales correcciones valorativas por deterioro.</v>
      </c>
      <c r="B155" s="87"/>
      <c r="C155" s="87"/>
      <c r="D155" s="87"/>
      <c r="E155" s="93"/>
      <c r="F155" s="87"/>
      <c r="G155" s="88"/>
    </row>
    <row r="156" spans="1:8" ht="22.5" x14ac:dyDescent="0.25">
      <c r="A156" s="113" t="str">
        <f>+IF(G2=""," i. Se informará del importe de las compensaciones de terceros que se incluyan en el resultado del ejercicio por elementos de inmovilizado material cuyo valor se hubiera deteriorado, se hubieran perdido o se hubieran retirado.","")</f>
        <v xml:space="preserve"> i. Se informará del importe de las compensaciones de terceros que se incluyan en el resultado del ejercicio por elementos de inmovilizado material cuyo valor se hubiera deteriorado, se hubieran perdido o se hubieran retirado.</v>
      </c>
      <c r="B156" s="87"/>
      <c r="C156" s="87"/>
      <c r="D156" s="87"/>
      <c r="E156" s="93"/>
      <c r="F156" s="87"/>
      <c r="G156" s="88"/>
    </row>
    <row r="157" spans="1:8" ht="22.5" x14ac:dyDescent="0.25">
      <c r="A157" s="113" t="str">
        <f>+IF(G2=""," j. Si el inmovilizado material está incluido en una unidad generadora de efectivo, la información de la pérdida por deterioro se dará de acuerdo con lo establecido en el apartado 2 de la nota 7.","")</f>
        <v xml:space="preserve"> j. Si el inmovilizado material está incluido en una unidad generadora de efectivo, la información de la pérdida por deterioro se dará de acuerdo con lo establecido en el apartado 2 de la nota 7.</v>
      </c>
      <c r="B157" s="87"/>
      <c r="C157" s="87"/>
      <c r="D157" s="87"/>
      <c r="E157" s="93"/>
      <c r="F157" s="87"/>
      <c r="G157" s="88"/>
    </row>
    <row r="158" spans="1:8" ht="22.5" x14ac:dyDescent="0.25">
      <c r="A158" s="113" t="str">
        <f>+IF(G2=""," k. Los criterios de imputación de costes indirectos empleados; en caso de que por razones excepcionales y justificadas se modifiquen esos criterios, deberán hacerse constar estas razones, indicando la incidencia cuantitativa en las CCAA.","")</f>
        <v xml:space="preserve"> k. Los criterios de imputación de costes indirectos empleados; en caso de que por razones excepcionales y justificadas se modifiquen esos criterios, deberán hacerse constar estas razones, indicando la incidencia cuantitativa en las CCAA.</v>
      </c>
      <c r="B158" s="87"/>
      <c r="C158" s="87"/>
      <c r="D158" s="87"/>
      <c r="E158" s="93"/>
      <c r="F158" s="87"/>
      <c r="G158" s="88"/>
    </row>
    <row r="159" spans="1:8" s="120" customFormat="1" ht="22.5" x14ac:dyDescent="0.25">
      <c r="A159" s="113" t="str">
        <f>+IF(G2=""," l. Características del inmovilizado material no afecto directamente a la explotación, indicando su valor contable, amor tización y correcciones valorativas por deterioro acumuladas.","")</f>
        <v xml:space="preserve"> l. Características del inmovilizado material no afecto directamente a la explotación, indicando su valor contable, amor tización y correcciones valorativas por deterioro acumuladas.</v>
      </c>
      <c r="B159" s="117"/>
      <c r="C159" s="117"/>
      <c r="D159" s="117"/>
      <c r="E159" s="118"/>
      <c r="F159" s="117"/>
      <c r="G159" s="117"/>
      <c r="H159" s="119"/>
    </row>
    <row r="160" spans="1:8" s="120" customFormat="1" ht="22.5" x14ac:dyDescent="0.25">
      <c r="A160" s="113" t="str">
        <f>+IF(G2=""," m. Importe y características de los bienes totalmente amortizados en uso, distinguiendo entre construcciones y resto de elementos.","")</f>
        <v xml:space="preserve"> m. Importe y características de los bienes totalmente amortizados en uso, distinguiendo entre construcciones y resto de elementos.</v>
      </c>
      <c r="B160" s="117"/>
      <c r="C160" s="117"/>
      <c r="D160" s="117"/>
      <c r="E160" s="118"/>
      <c r="F160" s="117"/>
      <c r="G160" s="117"/>
      <c r="H160" s="119"/>
    </row>
    <row r="161" spans="1:8" s="120" customFormat="1" x14ac:dyDescent="0.25">
      <c r="A161" s="113" t="str">
        <f>+IF(G2=""," n. Bienes afectos a garan tías y reversión, así como la existencia y los importes de restricciones a la titularidad.","")</f>
        <v xml:space="preserve"> n. Bienes afectos a garan tías y reversión, así como la existencia y los importes de restricciones a la titularidad.</v>
      </c>
      <c r="B161" s="117"/>
      <c r="C161" s="117"/>
      <c r="D161" s="117"/>
      <c r="E161" s="118"/>
      <c r="F161" s="117"/>
      <c r="G161" s="117"/>
      <c r="H161" s="119"/>
    </row>
    <row r="162" spans="1:8" s="120" customFormat="1" ht="22.5" x14ac:dyDescent="0.25">
      <c r="A162" s="113" t="str">
        <f>+IF(G2=""," o. Subvenciones, donaciones y legados recibidos relacionados con el inmovilizado material, indicando también el importe de dichos activos.","")</f>
        <v xml:space="preserve"> o. Subvenciones, donaciones y legados recibidos relacionados con el inmovilizado material, indicando también el importe de dichos activos.</v>
      </c>
      <c r="B162" s="117"/>
      <c r="C162" s="117"/>
      <c r="D162" s="117"/>
      <c r="E162" s="118"/>
      <c r="F162" s="117"/>
      <c r="G162" s="117"/>
      <c r="H162" s="119"/>
    </row>
    <row r="163" spans="1:8" s="120" customFormat="1" x14ac:dyDescent="0.25">
      <c r="A163" s="113" t="str">
        <f>+IF(G2=""," p. Compromisos firmes de compra y fuentes previsibles de financiación, así como los compromisos firmes de venta.","")</f>
        <v xml:space="preserve"> p. Compromisos firmes de compra y fuentes previsibles de financiación, así como los compromisos firmes de venta.</v>
      </c>
      <c r="B163" s="117"/>
      <c r="C163" s="117"/>
      <c r="D163" s="117"/>
      <c r="E163" s="118"/>
      <c r="F163" s="117"/>
      <c r="G163" s="117"/>
      <c r="H163" s="119"/>
    </row>
    <row r="164" spans="1:8" s="120" customFormat="1" ht="22.5" x14ac:dyDescent="0.25">
      <c r="A164" s="113" t="str">
        <f>+IF(G2=""," q. Cualquier otra circunstancia de carácter sustantivo que afecte a bienes del inmovilizado material, tal como: arrendamientos, seguros, litigios, embargos y situaciones análogas.","")</f>
        <v xml:space="preserve"> q. Cualquier otra circunstancia de carácter sustantivo que afecte a bienes del inmovilizado material, tal como: arrendamientos, seguros, litigios, embargos y situaciones análogas.</v>
      </c>
      <c r="B164" s="117"/>
      <c r="C164" s="117"/>
      <c r="D164" s="117"/>
      <c r="E164" s="118"/>
      <c r="F164" s="117"/>
      <c r="G164" s="117"/>
      <c r="H164" s="119"/>
    </row>
    <row r="165" spans="1:8" s="120" customFormat="1" ht="22.5" x14ac:dyDescent="0.25">
      <c r="A165" s="113" t="str">
        <f>+IF(G2=""," r. Arrendamientos financieros y otras operaciones de naturaleza similar sobre bienes del inmovilizado material. Sin perjuicio de la información requerida en otras partes de la memoria.","")</f>
        <v xml:space="preserve"> r. Arrendamientos financieros y otras operaciones de naturaleza similar sobre bienes del inmovilizado material. Sin perjuicio de la información requerida en otras partes de la memoria.</v>
      </c>
      <c r="B165" s="117"/>
      <c r="C165" s="117"/>
      <c r="D165" s="117"/>
      <c r="E165" s="118"/>
      <c r="F165" s="117"/>
      <c r="G165" s="117"/>
      <c r="H165" s="119"/>
    </row>
    <row r="166" spans="1:8" s="120" customFormat="1" x14ac:dyDescent="0.25">
      <c r="A166" s="113" t="str">
        <f>+IF(G2=""," s. En el caso de inmuebles, se indicará de forma separada el valor de la construcción y el del terreno.","")</f>
        <v xml:space="preserve"> s. En el caso de inmuebles, se indicará de forma separada el valor de la construcción y el del terreno.</v>
      </c>
      <c r="B166" s="117"/>
      <c r="C166" s="117"/>
      <c r="D166" s="117"/>
      <c r="E166" s="118"/>
      <c r="F166" s="117"/>
      <c r="G166" s="117"/>
      <c r="H166" s="119"/>
    </row>
    <row r="167" spans="1:8" s="120" customFormat="1" ht="22.5" x14ac:dyDescent="0.25">
      <c r="A167" s="113" t="str">
        <f>+IF(G2=""," t. El resultado del ejercicio derivado de la enajenación o disposición por otros medios de elementos del inmovilizado material.","")</f>
        <v xml:space="preserve"> t. El resultado del ejercicio derivado de la enajenación o disposición por otros medios de elementos del inmovilizado material.</v>
      </c>
      <c r="B167" s="117"/>
      <c r="C167" s="117"/>
      <c r="D167" s="117"/>
      <c r="E167" s="118"/>
      <c r="F167" s="117"/>
      <c r="G167" s="117"/>
      <c r="H167" s="119"/>
    </row>
    <row r="168" spans="1:8" s="120" customFormat="1" x14ac:dyDescent="0.25">
      <c r="A168" s="113" t="str">
        <f>+IF(G2=""," n. Bienes afectos a garan tías y reversión, así como la existencia y los importes de restricciones a la titularidad.","")</f>
        <v xml:space="preserve"> n. Bienes afectos a garan tías y reversión, así como la existencia y los importes de restricciones a la titularidad.</v>
      </c>
      <c r="B168" s="117"/>
      <c r="C168" s="117"/>
      <c r="D168" s="117"/>
      <c r="E168" s="118"/>
      <c r="F168" s="117"/>
      <c r="G168" s="117"/>
      <c r="H168" s="119"/>
    </row>
    <row r="169" spans="1:8" s="70" customFormat="1" x14ac:dyDescent="0.25">
      <c r="A169" s="73"/>
      <c r="B169" s="78"/>
      <c r="C169" s="78"/>
      <c r="D169" s="78"/>
      <c r="E169" s="72"/>
      <c r="F169" s="78"/>
      <c r="G169" s="79"/>
      <c r="H169" s="72"/>
    </row>
    <row r="170" spans="1:8" s="70" customFormat="1" x14ac:dyDescent="0.25">
      <c r="A170" s="73"/>
      <c r="B170" s="78"/>
      <c r="C170" s="78"/>
      <c r="D170" s="78"/>
      <c r="E170" s="72"/>
      <c r="F170" s="78"/>
      <c r="G170" s="79"/>
      <c r="H170" s="72"/>
    </row>
    <row r="171" spans="1:8" x14ac:dyDescent="0.25">
      <c r="A171" s="104" t="str">
        <f>+IF(G2="","6. Inversiones Inmobiliarias","")</f>
        <v>6. Inversiones Inmobiliarias</v>
      </c>
      <c r="B171" s="81" t="str">
        <f>+IF($G$2="","Si","")</f>
        <v>Si</v>
      </c>
      <c r="C171" s="81" t="str">
        <f>+IF($G$2="","No","")</f>
        <v>No</v>
      </c>
      <c r="D171" s="81" t="str">
        <f>+IF($G$2="","N/A","")</f>
        <v>N/A</v>
      </c>
      <c r="E171" s="82"/>
      <c r="F171" s="81" t="str">
        <f>+IF($G$2="","Página","")</f>
        <v>Página</v>
      </c>
      <c r="G171" s="81" t="str">
        <f>+IF($G$2="","Observaciones","")</f>
        <v>Observaciones</v>
      </c>
    </row>
    <row r="172" spans="1:8" x14ac:dyDescent="0.25">
      <c r="B172" s="78"/>
      <c r="C172" s="78"/>
      <c r="D172" s="78"/>
      <c r="F172" s="78"/>
      <c r="G172" s="79"/>
    </row>
    <row r="173" spans="1:8" ht="22.5" x14ac:dyDescent="0.25">
      <c r="A173" s="90" t="str">
        <f>+IF(G2="","Además de la información requerida en la nota anterior, se describirán los inmuebles clasificados como inversiones inmobiliarias, y se informará de:","")</f>
        <v>Además de la información requerida en la nota anterior, se describirán los inmuebles clasificados como inversiones inmobiliarias, y se informará de:</v>
      </c>
      <c r="B173" s="87"/>
      <c r="C173" s="87"/>
      <c r="D173" s="87"/>
      <c r="E173" s="93"/>
      <c r="F173" s="87"/>
      <c r="G173" s="88"/>
    </row>
    <row r="174" spans="1:8" x14ac:dyDescent="0.25">
      <c r="A174" s="113" t="str">
        <f>+IF(G2="","1. Tipos de inversiones inmobiliarias y destino que se dé a las mismas.","")</f>
        <v>1. Tipos de inversiones inmobiliarias y destino que se dé a las mismas.</v>
      </c>
      <c r="B174" s="87"/>
      <c r="C174" s="87"/>
      <c r="D174" s="87"/>
      <c r="E174" s="93"/>
      <c r="F174" s="87"/>
      <c r="G174" s="88"/>
    </row>
    <row r="175" spans="1:8" ht="22.5" x14ac:dyDescent="0.25">
      <c r="A175" s="113" t="str">
        <f>+IF(G2="","2. Ingresos provenientes de estas inversiones, así como los gastos para su explotación; se diferenciarán las inversiones que generan ingresos de aquellas que no lo hacen.","")</f>
        <v>2. Ingresos provenientes de estas inversiones, así como los gastos para su explotación; se diferenciarán las inversiones que generan ingresos de aquellas que no lo hacen.</v>
      </c>
      <c r="B175" s="87"/>
      <c r="C175" s="87"/>
      <c r="D175" s="87"/>
      <c r="E175" s="93"/>
      <c r="F175" s="87"/>
      <c r="G175" s="88"/>
    </row>
    <row r="176" spans="1:8" ht="22.5" x14ac:dyDescent="0.25">
      <c r="A176" s="113" t="str">
        <f>+IF(G2=""," 3. La existencia e importe de las restricciones a la realización de inversiones inmobiliarias, al cobro de los ingresos derivados de las mismas o de los recursos obtenidos por su enajenación o disposición por otros medios, y","")</f>
        <v xml:space="preserve"> 3. La existencia e importe de las restricciones a la realización de inversiones inmobiliarias, al cobro de los ingresos derivados de las mismas o de los recursos obtenidos por su enajenación o disposición por otros medios, y</v>
      </c>
      <c r="B176" s="87"/>
      <c r="C176" s="87"/>
      <c r="D176" s="87"/>
      <c r="E176" s="93"/>
      <c r="F176" s="87"/>
      <c r="G176" s="88"/>
    </row>
    <row r="177" spans="1:8" ht="22.5" x14ac:dyDescent="0.25">
      <c r="A177" s="113" t="str">
        <f>+IF(G2=""," 4. Obligaciones contractuales para adquisición, construcción o desarrollo de inversiones inmobiliarias o para reparaciones, mantenimiento o mejoras.","")</f>
        <v xml:space="preserve"> 4. Obligaciones contractuales para adquisición, construcción o desarrollo de inversiones inmobiliarias o para reparaciones, mantenimiento o mejoras.</v>
      </c>
      <c r="B177" s="87"/>
      <c r="C177" s="87"/>
      <c r="D177" s="87"/>
      <c r="E177" s="93"/>
      <c r="F177" s="87"/>
      <c r="G177" s="88"/>
    </row>
    <row r="178" spans="1:8" s="70" customFormat="1" x14ac:dyDescent="0.25">
      <c r="A178" s="73"/>
      <c r="B178" s="78"/>
      <c r="C178" s="78"/>
      <c r="D178" s="78"/>
      <c r="E178" s="72"/>
      <c r="F178" s="78"/>
      <c r="G178" s="79"/>
      <c r="H178" s="72"/>
    </row>
    <row r="179" spans="1:8" s="70" customFormat="1" x14ac:dyDescent="0.25">
      <c r="A179" s="73"/>
      <c r="B179" s="78"/>
      <c r="C179" s="78"/>
      <c r="D179" s="78"/>
      <c r="E179" s="72"/>
      <c r="F179" s="78"/>
      <c r="G179" s="79"/>
      <c r="H179" s="72"/>
    </row>
    <row r="180" spans="1:8" x14ac:dyDescent="0.25">
      <c r="A180" s="104" t="str">
        <f>+IF(G2="","7. Inmovilizado intangible","")</f>
        <v>7. Inmovilizado intangible</v>
      </c>
      <c r="B180" s="81" t="str">
        <f>+IF($G$2="","Si","")</f>
        <v>Si</v>
      </c>
      <c r="C180" s="81" t="str">
        <f>+IF($G$2="","No","")</f>
        <v>No</v>
      </c>
      <c r="D180" s="81" t="str">
        <f>+IF($G$2="","N/A","")</f>
        <v>N/A</v>
      </c>
      <c r="E180" s="82"/>
      <c r="F180" s="81" t="str">
        <f>+IF($G$2="","Página","")</f>
        <v>Página</v>
      </c>
      <c r="G180" s="81" t="str">
        <f>+IF($G$2="","Observaciones","")</f>
        <v>Observaciones</v>
      </c>
    </row>
    <row r="181" spans="1:8" x14ac:dyDescent="0.25">
      <c r="B181" s="78"/>
      <c r="C181" s="78"/>
      <c r="D181" s="78"/>
      <c r="F181" s="78"/>
      <c r="G181" s="79"/>
    </row>
    <row r="182" spans="1:8" s="127" customFormat="1" x14ac:dyDescent="0.25">
      <c r="A182" s="123" t="str">
        <f>+IF(G2=""," 7.1 General","")</f>
        <v xml:space="preserve"> 7.1 General</v>
      </c>
      <c r="B182" s="124"/>
      <c r="C182" s="124"/>
      <c r="D182" s="124"/>
      <c r="E182" s="93"/>
      <c r="F182" s="124"/>
      <c r="G182" s="125"/>
      <c r="H182" s="126"/>
    </row>
    <row r="183" spans="1:8" x14ac:dyDescent="0.25">
      <c r="A183" s="90" t="str">
        <f>+IF(G2="","Salvo en relación con el fondo de comercio (ver apartado 2 de esta nota), se incluirá la siguiente información:","")</f>
        <v>Salvo en relación con el fondo de comercio (ver apartado 2 de esta nota), se incluirá la siguiente información:</v>
      </c>
      <c r="B183" s="87"/>
      <c r="C183" s="87"/>
      <c r="D183" s="87"/>
      <c r="E183" s="93"/>
      <c r="F183" s="87"/>
      <c r="G183" s="88"/>
    </row>
    <row r="184" spans="1:8" ht="22.5" x14ac:dyDescent="0.25">
      <c r="A184" s="90" t="str">
        <f>+IF(G2="","1. Análisis del movimiento durante el ejercicio de cada partida del balance incluida en este epígrafe y de sus correspondientes amortizaciones acumuladas y correcciones valorativas por deterioro acumuladas; indicando lo siguiente:","")</f>
        <v>1. Análisis del movimiento durante el ejercicio de cada partida del balance incluida en este epígrafe y de sus correspondientes amortizaciones acumuladas y correcciones valorativas por deterioro acumuladas; indicando lo siguiente:</v>
      </c>
      <c r="B184" s="87"/>
      <c r="C184" s="87"/>
      <c r="D184" s="87"/>
      <c r="E184" s="93"/>
      <c r="F184" s="87"/>
      <c r="G184" s="88"/>
    </row>
    <row r="185" spans="1:8" x14ac:dyDescent="0.25">
      <c r="A185" s="113" t="str">
        <f>+IF(G2=""," a. Saldo inicial.","")</f>
        <v xml:space="preserve"> a. Saldo inicial.</v>
      </c>
      <c r="B185" s="87"/>
      <c r="C185" s="87"/>
      <c r="D185" s="87"/>
      <c r="E185" s="93"/>
      <c r="F185" s="87"/>
      <c r="G185" s="88"/>
    </row>
    <row r="186" spans="1:8" ht="22.5" x14ac:dyDescent="0.25">
      <c r="A186" s="113" t="str">
        <f>+IF(G2=""," b.Entradas o dotaciones, especificando los activos generados internamente y los adquiridos mediante combinaciones de negocios y aportaciones no dinerarias.","")</f>
        <v xml:space="preserve"> b.Entradas o dotaciones, especificando los activos generados internamente y los adquiridos mediante combinaciones de negocios y aportaciones no dinerarias.</v>
      </c>
      <c r="B186" s="87"/>
      <c r="C186" s="87"/>
      <c r="D186" s="87"/>
      <c r="E186" s="93"/>
      <c r="F186" s="87"/>
      <c r="G186" s="88"/>
    </row>
    <row r="187" spans="1:8" x14ac:dyDescent="0.25">
      <c r="A187" s="113" t="str">
        <f>+IF(G2=""," c. Reversión de correcciones valorativas por deterioro.","")</f>
        <v xml:space="preserve"> c. Reversión de correcciones valorativas por deterioro.</v>
      </c>
      <c r="B187" s="87"/>
      <c r="C187" s="87"/>
      <c r="D187" s="87"/>
      <c r="E187" s="93"/>
      <c r="F187" s="87"/>
      <c r="G187" s="88"/>
    </row>
    <row r="188" spans="1:8" ht="22.5" x14ac:dyDescent="0.25">
      <c r="A188" s="113" t="str">
        <f>+IF(G2=""," d. Aumentos/disminuciones por transferencias o traspasos de otras partidas; en particular, a activos no corrientes mantenidos para la venta.","")</f>
        <v xml:space="preserve"> d. Aumentos/disminuciones por transferencias o traspasos de otras partidas; en particular, a activos no corrientes mantenidos para la venta.</v>
      </c>
      <c r="B188" s="87"/>
      <c r="C188" s="87"/>
      <c r="D188" s="87"/>
      <c r="E188" s="93"/>
      <c r="F188" s="87"/>
      <c r="G188" s="88"/>
    </row>
    <row r="189" spans="1:8" x14ac:dyDescent="0.25">
      <c r="A189" s="113" t="str">
        <f>+IF(G2=""," e. Salidas, bajas o reducciones.","")</f>
        <v xml:space="preserve"> e. Salidas, bajas o reducciones.</v>
      </c>
      <c r="B189" s="87"/>
      <c r="C189" s="87"/>
      <c r="D189" s="87"/>
      <c r="E189" s="93"/>
      <c r="F189" s="87"/>
      <c r="G189" s="88"/>
    </row>
    <row r="190" spans="1:8" ht="33.75" x14ac:dyDescent="0.25">
      <c r="A190" s="113" t="str">
        <f>+IF(G2=""," f. Correcciones valorativas por deterioro, diferenciando las reconocidas en el ejercicio de las acumuladas, así como la partida/s de la cuenta de pérdidas y ganancias en las que tales pérdidas o reversiones de pérdidas por deterioro estén incluidas.","")</f>
        <v xml:space="preserve"> f. Correcciones valorativas por deterioro, diferenciando las reconocidas en el ejercicio de las acumuladas, así como la partida/s de la cuenta de pérdidas y ganancias en las que tales pérdidas o reversiones de pérdidas por deterioro estén incluidas.</v>
      </c>
      <c r="B190" s="87"/>
      <c r="C190" s="87"/>
      <c r="D190" s="87"/>
      <c r="E190" s="93"/>
      <c r="F190" s="87"/>
      <c r="G190" s="88"/>
    </row>
    <row r="191" spans="1:8" x14ac:dyDescent="0.25">
      <c r="A191" s="113" t="str">
        <f>+IF(G2=""," g. Amortizaciones, diferenciando las reconocidas en el ejercicio, de las acumuladas.","")</f>
        <v xml:space="preserve"> g. Amortizaciones, diferenciando las reconocidas en el ejercicio, de las acumuladas.</v>
      </c>
      <c r="B191" s="87"/>
      <c r="C191" s="87"/>
      <c r="D191" s="87"/>
      <c r="E191" s="93"/>
      <c r="F191" s="87"/>
      <c r="G191" s="88"/>
    </row>
    <row r="192" spans="1:8" x14ac:dyDescent="0.25">
      <c r="A192" s="113" t="str">
        <f>+IF(G2=""," h. Saldo final.","")</f>
        <v xml:space="preserve"> h. Saldo final.</v>
      </c>
      <c r="B192" s="87"/>
      <c r="C192" s="87"/>
      <c r="D192" s="87"/>
      <c r="E192" s="93"/>
      <c r="F192" s="87"/>
      <c r="G192" s="88"/>
    </row>
    <row r="193" spans="1:8" x14ac:dyDescent="0.25">
      <c r="A193" s="90" t="str">
        <f>+IF(G2="","2. Información sobre:","")</f>
        <v>2. Información sobre:</v>
      </c>
      <c r="B193" s="87"/>
      <c r="C193" s="87"/>
      <c r="D193" s="87"/>
      <c r="E193" s="93"/>
      <c r="F193" s="87"/>
      <c r="G193" s="88"/>
    </row>
    <row r="194" spans="1:8" x14ac:dyDescent="0.25">
      <c r="A194" s="113" t="str">
        <f>+IF(G2=""," a. Activos afectos a garantías y reversión, así como la existencia y los importes de restricciones a la titularidad.","")</f>
        <v xml:space="preserve"> a. Activos afectos a garantías y reversión, así como la existencia y los importes de restricciones a la titularidad.</v>
      </c>
      <c r="B194" s="87"/>
      <c r="C194" s="87"/>
      <c r="D194" s="87"/>
      <c r="E194" s="93"/>
      <c r="F194" s="87"/>
      <c r="G194" s="88"/>
    </row>
    <row r="195" spans="1:8" ht="33.75" x14ac:dyDescent="0.25">
      <c r="A195" s="113" t="str">
        <f>+IF(G2=""," b. Vidas útiles o coeficientes de amortización utilizados por clases de elementos, así como los métodos de amortización empleados, informando de la amortización del ejercicio y la acumulada que corresponda a cada elemento significativo de este epígrafe.","")</f>
        <v xml:space="preserve"> b. Vidas útiles o coeficientes de amortización utilizados por clases de elementos, así como los métodos de amortización empleados, informando de la amortización del ejercicio y la acumulada que corresponda a cada elemento significativo de este epígrafe.</v>
      </c>
      <c r="B195" s="87"/>
      <c r="C195" s="87"/>
      <c r="D195" s="87"/>
      <c r="E195" s="93"/>
      <c r="F195" s="87"/>
      <c r="G195" s="88"/>
    </row>
    <row r="196" spans="1:8" ht="22.5" x14ac:dyDescent="0.25">
      <c r="A196" s="113" t="str">
        <f>+IF(G2=""," c. Siempre que tenga incidencia significativa en el ejercicio presente o en ejercicios futuros, se informará de los cambios de estimación que afectan a valores residuales, vidas útiles y métodos de amortización.","")</f>
        <v xml:space="preserve"> c. Siempre que tenga incidencia significativa en el ejercicio presente o en ejercicios futuros, se informará de los cambios de estimación que afectan a valores residuales, vidas útiles y métodos de amortización.</v>
      </c>
      <c r="B196" s="87"/>
      <c r="C196" s="87"/>
      <c r="D196" s="87"/>
      <c r="E196" s="93"/>
      <c r="F196" s="87"/>
      <c r="G196" s="88"/>
    </row>
    <row r="197" spans="1:8" ht="22.5" x14ac:dyDescent="0.25">
      <c r="A197" s="113" t="str">
        <f>+IF(G2=""," d. Características de las inversiones en inmovilizado intangible adquiridas a empresas del grupo y asociadas, con indicación de su valor con table, amortización y correcciones valorativas por deterioro acumuladas.","")</f>
        <v xml:space="preserve"> d. Características de las inversiones en inmovilizado intangible adquiridas a empresas del grupo y asociadas, con indicación de su valor con table, amortización y correcciones valorativas por deterioro acumuladas.</v>
      </c>
      <c r="B197" s="87"/>
      <c r="C197" s="87"/>
      <c r="D197" s="87"/>
      <c r="E197" s="93"/>
      <c r="F197" s="87"/>
      <c r="G197" s="88"/>
    </row>
    <row r="198" spans="1:8" ht="33.75" x14ac:dyDescent="0.25">
      <c r="A198" s="113" t="str">
        <f>+IF(G2="",CONCATENATE(" e. Características de las inversiones cuyos derechos pudieran ejercitarse fuera del territorio español o estuviesen relacionadas con inversiones situadas fuera del territorio español,"," con indicación de su valor contable, amortización y correcciones valorativas por deterioro acumuladas."),"")</f>
        <v xml:space="preserve"> e. Características de las inversiones cuyos derechos pudieran ejercitarse fuera del territorio español o estuviesen relacionadas con inversiones situadas fuera del territorio español, con indicación de su valor contable, amortización y correcciones valorativas por deterioro acumuladas.</v>
      </c>
      <c r="B198" s="87"/>
      <c r="C198" s="87"/>
      <c r="D198" s="87"/>
      <c r="E198" s="93"/>
      <c r="F198" s="87"/>
      <c r="G198" s="88"/>
    </row>
    <row r="199" spans="1:8" s="122" customFormat="1" ht="56.25" x14ac:dyDescent="0.25">
      <c r="A199" s="115" t="str">
        <f>+IF(G2="",CONCATENATE(" f. Importe de los gastos financieros capitalizados en el ejercicio, así como los criterios seguidos para su determinación. En particular, ","se indicará el tipo medio ponderado de interés regulado en el apartado 4 c) de la norma novena de la Resolución de 14 de abril de 2015, del ICAC, por la que se establecen ","criterios para la determinación del coste de producción, así como el criterio seguido en relación con las diferencias de cambio y por qué, en su caso, se han considerado un ajuste al tipo de interés."),"")</f>
        <v xml:space="preserve"> f. Importe de los gastos financieros capitalizados en el ejercicio, así como los criterios seguidos para su determinación. En particular, se indicará el tipo medio ponderado de interés regulado en el apartado 4 c) de la norma novena de la Resolución de 14 de abril de 2015, del ICAC, por la que se establecen criterios para la determinación del coste de producción, así como el criterio seguido en relación con las diferencias de cambio y por qué, en su caso, se han considerado un ajuste al tipo de interés.</v>
      </c>
      <c r="B199" s="87"/>
      <c r="C199" s="87"/>
      <c r="D199" s="87"/>
      <c r="E199" s="93"/>
      <c r="F199" s="87"/>
      <c r="G199" s="88"/>
      <c r="H199" s="72"/>
    </row>
    <row r="200" spans="1:8" ht="22.5" x14ac:dyDescent="0.25">
      <c r="A200" s="113" t="str">
        <f>+IF(G2=""," g. Para cada corrección valorativa por deterioro del valor o su reversión de cuantía significativa, reconocida o revertida durante el ejercicio para un inmovilizado material individual, se indicará:","")</f>
        <v xml:space="preserve"> g. Para cada corrección valorativa por deterioro del valor o su reversión de cuantía significativa, reconocida o revertida durante el ejercicio para un inmovilizado material individual, se indicará:</v>
      </c>
      <c r="B200" s="87"/>
      <c r="C200" s="87"/>
      <c r="D200" s="87"/>
      <c r="E200" s="93"/>
      <c r="F200" s="87"/>
      <c r="G200" s="88"/>
    </row>
    <row r="201" spans="1:8" x14ac:dyDescent="0.25">
      <c r="A201" s="116" t="str">
        <f>+IF(G2=""," - Naturaleza del inmovilizado intangible.","")</f>
        <v xml:space="preserve"> - Naturaleza del inmovilizado intangible.</v>
      </c>
      <c r="B201" s="87"/>
      <c r="C201" s="87"/>
      <c r="D201" s="87"/>
      <c r="E201" s="93"/>
      <c r="F201" s="87"/>
      <c r="G201" s="88"/>
    </row>
    <row r="202" spans="1:8" ht="22.5" x14ac:dyDescent="0.25">
      <c r="A202" s="116" t="str">
        <f>+IF(G2=""," - Importe, sucesos, eventos y circunstancias que han llevado al reconocimiento y/o reversión de la pérdida por deterioro.","")</f>
        <v xml:space="preserve"> - Importe, sucesos, eventos y circunstancias que han llevado al reconocimiento y/o reversión de la pérdida por deterioro.</v>
      </c>
      <c r="B202" s="87"/>
      <c r="C202" s="87"/>
      <c r="D202" s="87"/>
      <c r="E202" s="93"/>
      <c r="F202" s="87"/>
      <c r="G202" s="88"/>
    </row>
    <row r="203" spans="1:8" x14ac:dyDescent="0.25">
      <c r="A203" s="116" t="str">
        <f>+IF(G2=""," - Criterio empleado para determinar el valor razonable menos los costes de venta, en su caso.","")</f>
        <v xml:space="preserve"> - Criterio empleado para determinar el valor razonable menos los costes de venta, en su caso.</v>
      </c>
      <c r="B203" s="87"/>
      <c r="C203" s="87"/>
      <c r="D203" s="87"/>
      <c r="E203" s="93"/>
      <c r="F203" s="87"/>
      <c r="G203" s="88"/>
    </row>
    <row r="204" spans="1:8" ht="33.75" x14ac:dyDescent="0.25">
      <c r="A204" s="116" t="str">
        <f>+IF(G2=""," - El importe recuperable del activo deteriorado, señalando si dicho importe recuperable del activo es el valor razonable menos
los costes de venta o su valor en uso.","")</f>
        <v xml:space="preserve"> - El importe recuperable del activo deteriorado, señalando si dicho importe recuperable del activo es el valor razonable menos
los costes de venta o su valor en uso.</v>
      </c>
      <c r="B204" s="87"/>
      <c r="C204" s="87"/>
      <c r="D204" s="87"/>
      <c r="E204" s="93"/>
      <c r="F204" s="87"/>
      <c r="G204" s="88"/>
    </row>
    <row r="205" spans="1:8" ht="22.5" x14ac:dyDescent="0.25">
      <c r="A205" s="116" t="str">
        <f>+IF(G2=""," - En el caso de que el importe recuperable sea el valor razonable menos los costes de venta y el valor razonable no se haya obtenido a partir de precios cotizados en un mercado activo, la empresa deberá incluir la siguiente información:","")</f>
        <v xml:space="preserve"> - En el caso de que el importe recuperable sea el valor razonable menos los costes de venta y el valor razonable no se haya obtenido a partir de precios cotizados en un mercado activo, la empresa deberá incluir la siguiente información:</v>
      </c>
      <c r="B205" s="87"/>
      <c r="C205" s="87"/>
      <c r="D205" s="87"/>
      <c r="E205" s="93"/>
      <c r="F205" s="87"/>
      <c r="G205" s="88"/>
    </row>
    <row r="206" spans="1:8" ht="33.75" x14ac:dyDescent="0.25">
      <c r="A206" s="121" t="str">
        <f>+IF(G2="",CONCATENATE(" * Descripción de las técnicas de valoración empleadas para el cálculo del valor razonable menos los costes de venta. Si se ha realizado algún cambio en las técnicas de valoración, la empresa deberá"," informar acerca de dichos cambios y de las razones por las que se han realizado."),"")</f>
        <v xml:space="preserve"> * Descripción de las técnicas de valoración empleadas para el cálculo del valor razonable menos los costes de venta. Si se ha realizado algún cambio en las técnicas de valoración, la empresa deberá informar acerca de dichos cambios y de las razones por las que se han realizado.</v>
      </c>
      <c r="B206" s="87"/>
      <c r="C206" s="87"/>
      <c r="D206" s="87"/>
      <c r="E206" s="93"/>
      <c r="F206" s="87"/>
      <c r="G206" s="88"/>
    </row>
    <row r="207" spans="1:8" ht="45" x14ac:dyDescent="0.25">
      <c r="A207" s="121" t="str">
        <f>+IF(G2="",CONCATENATE(" * Descripción de cada hipótesis clave sobre la que la dirección ha basado el cálculo del valor razonable menos los costes de venta. Las hipótesis clave son aquellas a las que"," el importe recuperable del activo es más sensible, e incluyen la tasa o tasas de descuento empleadas en la valoración presente y"," en las valoraciones previas, si se ha calculado el valor razonable menos los costes de venta mediante el método del valor actual."),"")</f>
        <v xml:space="preserve"> * Descripción de cada hipótesis clave sobre la que la dirección ha basado el cálculo del valor razonable menos los costes de venta. Las hipótesis clave son aquellas a las que el importe recuperable del activo es más sensible, e incluyen la tasa o tasas de descuento empleadas en la valoración presente y en las valoraciones previas, si se ha calculado el valor razonable menos los costes de venta mediante el método del valor actual.</v>
      </c>
      <c r="B207" s="87"/>
      <c r="C207" s="87"/>
      <c r="D207" s="87"/>
      <c r="E207" s="93"/>
      <c r="F207" s="87"/>
      <c r="G207" s="88"/>
    </row>
    <row r="208" spans="1:8" ht="45" x14ac:dyDescent="0.25">
      <c r="A208" s="116" t="str">
        <f>+IF(G2="",CONCATENATE(" - En el caso de que el importe recuperable sea el valor en uso, se señalará la tasa o tasas de descuento utilizadas en las estimaciones actuales y en las efectuadas anteriormente, una descripción"," de las hipótesis clave sobre las que se han basado las proyecciones de flujos de efectivo y de cómo se han determinado sus valores, el período que abarca la proyección de"," los flujos de efectivo y la tasa de crecimiento de estos a partir del quinto año."),"")</f>
        <v xml:space="preserve"> - En el caso de que el importe recuperable sea el valor en uso, se señalará la tasa o tasas de descuento utilizadas en las estimaciones actuales y en las efectuadas anteriormente, una descripción de las hipótesis clave sobre las que se han basado las proyecciones de flujos de efectivo y de cómo se han determinado sus valores, el período que abarca la proyección de los flujos de efectivo y la tasa de crecimiento de estos a partir del quinto año.</v>
      </c>
      <c r="B208" s="87"/>
      <c r="C208" s="87"/>
      <c r="D208" s="87"/>
      <c r="E208" s="93"/>
      <c r="F208" s="87"/>
      <c r="G208" s="88"/>
    </row>
    <row r="209" spans="1:8" ht="45" x14ac:dyDescent="0.25">
      <c r="A209" s="113" t="str">
        <f>+IF(G2="",CONCATENATE(" h. Respecto a las pérdidas y reversiones por deterioro agregadas para las que no se revela la información señalada en la letra anterior, las principales clases de inmovilizados ","afectados por las pérdidas y reversiones por deterioro del valor y los principales eventos y circunstancias que han llevado al reconocimiento y la reversión de tales correcciones valorativas por deterioro."),"")</f>
        <v xml:space="preserve"> h. Respecto a las pérdidas y reversiones por deterioro agregadas para las que no se revela la información señalada en la letra anterior, las principales clases de inmovilizados afectados por las pérdidas y reversiones por deterioro del valor y los principales eventos y circunstancias que han llevado al reconocimiento y la reversión de tales correcciones valorativas por deterioro.</v>
      </c>
      <c r="B209" s="87"/>
      <c r="C209" s="87"/>
      <c r="D209" s="87"/>
      <c r="E209" s="93"/>
      <c r="F209" s="87"/>
      <c r="G209" s="88"/>
    </row>
    <row r="210" spans="1:8" ht="22.5" x14ac:dyDescent="0.25">
      <c r="A210" s="113" t="str">
        <f>+IF(G2=""," i. Si el inmovilizado intangible está incluido en una unidad generadora de efectivo, la información de la pérdida por deterioro se dará de acuerdo con lo establecido en el apartado 2 de esta nota.","")</f>
        <v xml:space="preserve"> i. Si el inmovilizado intangible está incluido en una unidad generadora de efectivo, la información de la pérdida por deterioro se dará de acuerdo con lo establecido en el apartado 2 de esta nota.</v>
      </c>
      <c r="B210" s="87"/>
      <c r="C210" s="87"/>
      <c r="D210" s="87"/>
      <c r="E210" s="93"/>
      <c r="F210" s="87"/>
      <c r="G210" s="88"/>
    </row>
    <row r="211" spans="1:8" s="120" customFormat="1" ht="22.5" x14ac:dyDescent="0.25">
      <c r="A211" s="113" t="str">
        <f>+IF(G2=""," j. Características del inmovilizado intangible no afecto directamente a la explotación, indicando su valor contable, amortización y correcciones valorativas por deterioro acumuladas.","")</f>
        <v xml:space="preserve"> j. Características del inmovilizado intangible no afecto directamente a la explotación, indicando su valor contable, amortización y correcciones valorativas por deterioro acumuladas.</v>
      </c>
      <c r="B211" s="117"/>
      <c r="C211" s="117"/>
      <c r="D211" s="117"/>
      <c r="E211" s="118"/>
      <c r="F211" s="117"/>
      <c r="G211" s="117"/>
      <c r="H211" s="119"/>
    </row>
    <row r="212" spans="1:8" ht="22.5" x14ac:dyDescent="0.25">
      <c r="A212" s="113" t="str">
        <f>+IF(G2=""," k. Los criterios de imputación de costes indirectos empleados; en caso de que por razones excepcionales y justificadas se modifiquen esos criterios, deberán hacerse constar estas razones, indicando la incidencia cuantitativa en las CCAA.","")</f>
        <v xml:space="preserve"> k. Los criterios de imputación de costes indirectos empleados; en caso de que por razones excepcionales y justificadas se modifiquen esos criterios, deberán hacerse constar estas razones, indicando la incidencia cuantitativa en las CCAA.</v>
      </c>
      <c r="B212" s="87"/>
      <c r="C212" s="87"/>
      <c r="D212" s="87"/>
      <c r="E212" s="93"/>
      <c r="F212" s="87"/>
      <c r="G212" s="88"/>
    </row>
    <row r="213" spans="1:8" s="120" customFormat="1" x14ac:dyDescent="0.25">
      <c r="A213" s="113" t="str">
        <f>+IF(G2=""," l. Importe y características de los bienes totalmente amortizados en uso.","")</f>
        <v xml:space="preserve"> l. Importe y características de los bienes totalmente amortizados en uso.</v>
      </c>
      <c r="B213" s="117"/>
      <c r="C213" s="117"/>
      <c r="D213" s="117"/>
      <c r="E213" s="118"/>
      <c r="F213" s="117"/>
      <c r="G213" s="117"/>
      <c r="H213" s="119"/>
    </row>
    <row r="214" spans="1:8" s="120" customFormat="1" ht="22.5" x14ac:dyDescent="0.25">
      <c r="A214" s="113" t="str">
        <f>+IF(G2=""," m. Subvenciones, donaciones y legados recibidos relacionados con el inmovilizado intangible, indicando también el importe de dichos activos.","")</f>
        <v xml:space="preserve"> m. Subvenciones, donaciones y legados recibidos relacionados con el inmovilizado intangible, indicando también el importe de dichos activos.</v>
      </c>
      <c r="B214" s="117"/>
      <c r="C214" s="117"/>
      <c r="D214" s="117"/>
      <c r="E214" s="118"/>
      <c r="F214" s="117"/>
      <c r="G214" s="117"/>
      <c r="H214" s="119"/>
    </row>
    <row r="215" spans="1:8" s="120" customFormat="1" x14ac:dyDescent="0.25">
      <c r="A215" s="113" t="str">
        <f>+IF(G2=""," n. Compromisos firmes de compra y fuentes previsibles de financiación, así como los compromisos firmes de venta.","")</f>
        <v xml:space="preserve"> n. Compromisos firmes de compra y fuentes previsibles de financiación, así como los compromisos firmes de venta.</v>
      </c>
      <c r="B215" s="117"/>
      <c r="C215" s="117"/>
      <c r="D215" s="117"/>
      <c r="E215" s="118"/>
      <c r="F215" s="117"/>
      <c r="G215" s="117"/>
      <c r="H215" s="119"/>
    </row>
    <row r="216" spans="1:8" s="120" customFormat="1" ht="22.5" x14ac:dyDescent="0.25">
      <c r="A216" s="113" t="str">
        <f>+IF(G2=""," o. El resultado del ejercicio derivado de la enajenación o disposición por otros medios de elementos del inmovilizado intangible.","")</f>
        <v xml:space="preserve"> o. El resultado del ejercicio derivado de la enajenación o disposición por otros medios de elementos del inmovilizado intangible.</v>
      </c>
      <c r="B216" s="117"/>
      <c r="C216" s="117"/>
      <c r="D216" s="117"/>
      <c r="E216" s="118"/>
      <c r="F216" s="117"/>
      <c r="G216" s="117"/>
      <c r="H216" s="119"/>
    </row>
    <row r="217" spans="1:8" s="120" customFormat="1" ht="22.5" x14ac:dyDescent="0.25">
      <c r="A217" s="113" t="str">
        <f>+IF(G2=""," p. El importe agregado de los desembolsos por investigación y desarrollo que se hayan reconocido como gastos durante el ejercicio, así como la justificación de las circunstancias que soportan la capitalización de gastos de investigación y desarrollo.","")</f>
        <v xml:space="preserve"> p. El importe agregado de los desembolsos por investigación y desarrollo que se hayan reconocido como gastos durante el ejercicio, así como la justificación de las circunstancias que soportan la capitalización de gastos de investigación y desarrollo.</v>
      </c>
      <c r="B217" s="117"/>
      <c r="C217" s="117"/>
      <c r="D217" s="117"/>
      <c r="E217" s="118"/>
      <c r="F217" s="117"/>
      <c r="G217" s="117"/>
      <c r="H217" s="119"/>
    </row>
    <row r="218" spans="1:8" s="120" customFormat="1" ht="22.5" x14ac:dyDescent="0.25">
      <c r="A218" s="113" t="str">
        <f>+IF(G2=""," q. Se detallarán los inmovilizados cuya vida útil no se puede determinar con fiabilidad, señalando su importe, naturaleza y las circunstancias que provocan la falta de fiabilidad en la estimación de dicha vida útil.","")</f>
        <v xml:space="preserve"> q. Se detallarán los inmovilizados cuya vida útil no se puede determinar con fiabilidad, señalando su importe, naturaleza y las circunstancias que provocan la falta de fiabilidad en la estimación de dicha vida útil.</v>
      </c>
      <c r="B218" s="117"/>
      <c r="C218" s="117"/>
      <c r="D218" s="117"/>
      <c r="E218" s="118"/>
      <c r="F218" s="117"/>
      <c r="G218" s="117"/>
      <c r="H218" s="119"/>
    </row>
    <row r="219" spans="1:8" s="120" customFormat="1" ht="22.5" x14ac:dyDescent="0.25">
      <c r="A219" s="113" t="str">
        <f>+IF(G2=""," r. Cualquier otra circunstancia de carácter sustantivo que afecte a bienes del inmovilizado intangible, tal como: arrendamientos, seguros, litigios, embargos y situaciones análogas.","")</f>
        <v xml:space="preserve"> r. Cualquier otra circunstancia de carácter sustantivo que afecte a bienes del inmovilizado intangible, tal como: arrendamientos, seguros, litigios, embargos y situaciones análogas.</v>
      </c>
      <c r="B219" s="117"/>
      <c r="C219" s="117"/>
      <c r="D219" s="117"/>
      <c r="E219" s="118"/>
      <c r="F219" s="117"/>
      <c r="G219" s="117"/>
      <c r="H219" s="119"/>
    </row>
    <row r="220" spans="1:8" s="120" customFormat="1" x14ac:dyDescent="0.25">
      <c r="A220" s="113"/>
      <c r="B220" s="117"/>
      <c r="C220" s="117"/>
      <c r="D220" s="117"/>
      <c r="E220" s="118"/>
      <c r="F220" s="117"/>
      <c r="G220" s="117"/>
      <c r="H220" s="119"/>
    </row>
    <row r="221" spans="1:8" s="127" customFormat="1" x14ac:dyDescent="0.25">
      <c r="A221" s="123" t="str">
        <f>+IF(G2=""," 7.2 Fondo de comercio","")</f>
        <v xml:space="preserve"> 7.2 Fondo de comercio</v>
      </c>
      <c r="B221" s="124"/>
      <c r="C221" s="124"/>
      <c r="D221" s="124"/>
      <c r="E221" s="93"/>
      <c r="F221" s="124"/>
      <c r="G221" s="125"/>
      <c r="H221" s="126"/>
    </row>
    <row r="222" spans="1:8" x14ac:dyDescent="0.25">
      <c r="A222" s="90" t="str">
        <f>+IF(G2=""," 1. Para cada combinación de negocios que se haya realizado en el ejercicio:","")</f>
        <v xml:space="preserve"> 1. Para cada combinación de negocios que se haya realizado en el ejercicio:</v>
      </c>
      <c r="B222" s="87"/>
      <c r="C222" s="87"/>
      <c r="D222" s="87"/>
      <c r="E222" s="93"/>
      <c r="F222" s="87"/>
      <c r="G222" s="88"/>
    </row>
    <row r="223" spans="1:8" ht="22.5" x14ac:dyDescent="0.25">
      <c r="A223" s="113" t="str">
        <f>+IF(G2=""," - Se expresará la cifra del fondo de comercio, desglosándose las correspondientes a las distintas combinaciones de negocios.","")</f>
        <v xml:space="preserve"> - Se expresará la cifra del fondo de comercio, desglosándose las correspondientes a las distintas combinaciones de negocios.</v>
      </c>
      <c r="B223" s="87"/>
      <c r="C223" s="87"/>
      <c r="D223" s="87"/>
      <c r="E223" s="93"/>
      <c r="F223" s="87"/>
      <c r="G223" s="88"/>
    </row>
    <row r="224" spans="1:8" ht="22.5" x14ac:dyDescent="0.25">
      <c r="A224" s="113" t="str">
        <f>+IF(G2=""," - Tratándose de combinaciones de negocios que individualmente carezcan de importancia relativa, la información anterior se mostrará de forma agregada.","")</f>
        <v xml:space="preserve"> - Tratándose de combinaciones de negocios que individualmente carezcan de importancia relativa, la información anterior se mostrará de forma agregada.</v>
      </c>
      <c r="B224" s="87"/>
      <c r="C224" s="87"/>
      <c r="D224" s="87"/>
      <c r="E224" s="93"/>
      <c r="F224" s="87"/>
      <c r="G224" s="88"/>
    </row>
    <row r="225" spans="1:7" ht="22.5" x14ac:dyDescent="0.25">
      <c r="A225" s="113" t="str">
        <f>+IF(G2=""," - Esta información también deberá expresarse para las combinaciones de negocios efectuadas entre la fecha de cierre de las CCAA y la de su formulación, a menos que no sea posible, señalándose las razones.","")</f>
        <v xml:space="preserve"> - Esta información también deberá expresarse para las combinaciones de negocios efectuadas entre la fecha de cierre de las CCAA y la de su formulación, a menos que no sea posible, señalándose las razones.</v>
      </c>
      <c r="B225" s="87"/>
      <c r="C225" s="87"/>
      <c r="D225" s="87"/>
      <c r="E225" s="93"/>
      <c r="F225" s="87"/>
      <c r="G225" s="88"/>
    </row>
    <row r="226" spans="1:7" ht="33.75" x14ac:dyDescent="0.25">
      <c r="A226" s="113" t="str">
        <f>+IF(G2="",CONCATENATE(" - Si, al cierre del ejercicio, alguna parte del fondo de comercio adquirido en una combinación de negocios durante el ejercicio no ha sido distribuida a ninguna unidad generadora de efectivo, ","se revelarán tanto el importe del fondo de comercio no distribuido como las razones por las que ese importe sobrante no se distribuyó."),"")</f>
        <v xml:space="preserve"> - Si, al cierre del ejercicio, alguna parte del fondo de comercio adquirido en una combinación de negocios durante el ejercicio no ha sido distribuida a ninguna unidad generadora de efectivo, se revelarán tanto el importe del fondo de comercio no distribuido como las razones por las que ese importe sobrante no se distribuyó.</v>
      </c>
      <c r="B226" s="87"/>
      <c r="C226" s="87"/>
      <c r="D226" s="87"/>
      <c r="E226" s="93"/>
      <c r="F226" s="87"/>
      <c r="G226" s="88"/>
    </row>
    <row r="227" spans="1:7" ht="22.5" x14ac:dyDescent="0.25">
      <c r="A227" s="90" t="str">
        <f>+IF($G$2=""," 2. La empresa realizará una conciliación entre el importe en libros del fondo de comercio al principio y al final del ejercicio, mostrando por separado:","")</f>
        <v xml:space="preserve"> 2. La empresa realizará una conciliación entre el importe en libros del fondo de comercio al principio y al final del ejercicio, mostrando por separado:</v>
      </c>
      <c r="B227" s="87"/>
      <c r="C227" s="87"/>
      <c r="D227" s="87"/>
      <c r="E227" s="93"/>
      <c r="F227" s="87"/>
      <c r="G227" s="88"/>
    </row>
    <row r="228" spans="1:7" ht="22.5" x14ac:dyDescent="0.25">
      <c r="A228" s="113" t="str">
        <f>+IF(G2=""," a) El importe bruto del mismo, las amortizaciones practicadas y las correcciones valorativas por deterioro acumuladas al principio del ejercicio.","")</f>
        <v xml:space="preserve"> a) El importe bruto del mismo, las amortizaciones practicadas y las correcciones valorativas por deterioro acumuladas al principio del ejercicio.</v>
      </c>
      <c r="B228" s="87"/>
      <c r="C228" s="87"/>
      <c r="D228" s="87"/>
      <c r="E228" s="93"/>
      <c r="F228" s="87"/>
      <c r="G228" s="88"/>
    </row>
    <row r="229" spans="1:7" ht="45" x14ac:dyDescent="0.25">
      <c r="A229" s="113" t="str">
        <f>+IF($G$2="",CONCATENATE(" b) El fondo de comercio adicional reconocido durante el período, diferenciando el fondo de comercio incluido en un grupo enajenable de elementos que se haya clasificado como mantenido para la venta,"," de acuerdo con las normas de registro y valoración. Asimismo, se informará sobre el fondo de comercio dado de baja durante el período"," sin que hubiera sido incluido previamente en ningún grupo enajenable de elementos clasificado como mantenido para la venta."),"")</f>
        <v xml:space="preserve"> b) El fondo de comercio adicional reconocido durante el período, diferenciando el fondo de comercio incluido en un grupo enajenable de elementos que se haya clasificado como mantenido para la venta, de acuerdo con las normas de registro y valoración. Asimismo, se informará sobre el fondo de comercio dado de baja durante el período sin que hubiera sido incluido previamente en ningún grupo enajenable de elementos clasificado como mantenido para la venta.</v>
      </c>
      <c r="B229" s="87"/>
      <c r="C229" s="87"/>
      <c r="D229" s="87"/>
      <c r="E229" s="93"/>
      <c r="F229" s="87"/>
      <c r="G229" s="88"/>
    </row>
    <row r="230" spans="1:7" ht="22.5" x14ac:dyDescent="0.25">
      <c r="A230" s="113" t="str">
        <f>+IF($G$2=""," c) Las correcciones valorativas por deterioro reconocidas durante el ejercicio, así como la partida o partidas de la cuenta de pérdidas y ganancias en las que tales pérdidas por deterioro estén incluidas.","")</f>
        <v xml:space="preserve"> c) Las correcciones valorativas por deterioro reconocidas durante el ejercicio, así como la partida o partidas de la cuenta de pérdidas y ganancias en las que tales pérdidas por deterioro estén incluidas.</v>
      </c>
      <c r="B230" s="87"/>
      <c r="C230" s="87"/>
      <c r="D230" s="87"/>
      <c r="E230" s="93"/>
      <c r="F230" s="87"/>
      <c r="G230" s="88"/>
    </row>
    <row r="231" spans="1:7" x14ac:dyDescent="0.25">
      <c r="A231" s="113" t="str">
        <f>+IF($G$2=""," d) Cualesquiera otros cambios en el importe en libros durante el ejercicio, y","")</f>
        <v xml:space="preserve"> d) Cualesquiera otros cambios en el importe en libros durante el ejercicio, y</v>
      </c>
      <c r="B231" s="87"/>
      <c r="C231" s="87"/>
      <c r="D231" s="87"/>
      <c r="E231" s="93"/>
      <c r="F231" s="87"/>
      <c r="G231" s="88"/>
    </row>
    <row r="232" spans="1:7" ht="22.5" x14ac:dyDescent="0.25">
      <c r="A232" s="113" t="str">
        <f>+IF($G$2=""," e) El importe bruto del fondo de comercio, las amortizaciones practicadas y las correcciones valorativas por deterioro acumuladas al final del ejercicio.","")</f>
        <v xml:space="preserve"> e) El importe bruto del fondo de comercio, las amortizaciones practicadas y las correcciones valorativas por deterioro acumuladas al final del ejercicio.</v>
      </c>
      <c r="B232" s="87"/>
      <c r="C232" s="87"/>
      <c r="D232" s="87"/>
      <c r="E232" s="93"/>
      <c r="F232" s="87"/>
      <c r="G232" s="88"/>
    </row>
    <row r="233" spans="1:7" ht="22.5" x14ac:dyDescent="0.25">
      <c r="A233" s="90" t="str">
        <f>+IF($G$2=""," 3. Descripción de los factores que hayan contribuido al registro del fondo de comercio y justificación e importe del fondo de comercio y de otros inmovilizados intangibles atribuidos a cada unidad generadora de efectivo.","")</f>
        <v xml:space="preserve"> 3. Descripción de los factores que hayan contribuido al registro del fondo de comercio y justificación e importe del fondo de comercio y de otros inmovilizados intangibles atribuidos a cada unidad generadora de efectivo.</v>
      </c>
      <c r="B233" s="87"/>
      <c r="C233" s="87"/>
      <c r="D233" s="87"/>
      <c r="E233" s="93"/>
      <c r="F233" s="87"/>
      <c r="G233" s="88"/>
    </row>
    <row r="234" spans="1:7" ht="22.5" x14ac:dyDescent="0.25">
      <c r="A234" s="113" t="str">
        <f>+IF($G$2=""," - En particular se informará sobre las estimaciones realizadas para determinar la vida útil del fondo de comercio y el método de amortización empleado.","")</f>
        <v xml:space="preserve"> - En particular se informará sobre las estimaciones realizadas para determinar la vida útil del fondo de comercio y el método de amortización empleado.</v>
      </c>
      <c r="B234" s="87"/>
      <c r="C234" s="87"/>
      <c r="D234" s="87"/>
      <c r="E234" s="93"/>
      <c r="F234" s="87"/>
      <c r="G234" s="88"/>
    </row>
    <row r="235" spans="1:7" x14ac:dyDescent="0.25">
      <c r="A235" s="90" t="str">
        <f>+IF($G$2=""," 4. Para cada pérdida por deterioro de cuantía significativa del fondo de comercio, se informará de lo siguiente:","")</f>
        <v xml:space="preserve"> 4. Para cada pérdida por deterioro de cuantía significativa del fondo de comercio, se informará de lo siguiente:</v>
      </c>
      <c r="B235" s="87"/>
      <c r="C235" s="87"/>
      <c r="D235" s="87"/>
      <c r="E235" s="93"/>
      <c r="F235" s="87"/>
      <c r="G235" s="88"/>
    </row>
    <row r="236" spans="1:7" ht="33.75" x14ac:dyDescent="0.25">
      <c r="A236" s="113" t="str">
        <f>+IF($G$2="",CONCATENATE(" a) Descripción de la unidad generadora de efectivo que incluya el fondo de comercio, así como otros inmovilizados intangibles o materiales y la forma de realizar la agrupación para identificar"," una unidad generadora de efectivo cuando sea diferente a la llevada a cabo en ejercicios anteriores."),"")</f>
        <v xml:space="preserve"> a) Descripción de la unidad generadora de efectivo que incluya el fondo de comercio, así como otros inmovilizados intangibles o materiales y la forma de realizar la agrupación para identificar una unidad generadora de efectivo cuando sea diferente a la llevada a cabo en ejercicios anteriores.</v>
      </c>
      <c r="B236" s="87"/>
      <c r="C236" s="87"/>
      <c r="D236" s="87"/>
      <c r="E236" s="93"/>
      <c r="F236" s="87"/>
      <c r="G236" s="88"/>
    </row>
    <row r="237" spans="1:7" ht="22.5" x14ac:dyDescent="0.25">
      <c r="A237" s="113" t="str">
        <f>+IF($G$2=""," b) Importe, sucesos, eventos y circunstancias que han llevado al reconocimiento de una corrección valorativa por deterioro.","")</f>
        <v xml:space="preserve"> b) Importe, sucesos, eventos y circunstancias que han llevado al reconocimiento de una corrección valorativa por deterioro.</v>
      </c>
      <c r="B237" s="87"/>
      <c r="C237" s="87"/>
      <c r="D237" s="87"/>
      <c r="E237" s="93"/>
      <c r="F237" s="87"/>
      <c r="G237" s="88"/>
    </row>
    <row r="238" spans="1:7" x14ac:dyDescent="0.25">
      <c r="A238" s="113" t="str">
        <f>+IF($G$2=""," c) Criterio empleado para determinar el valor razonable menos los costes de venta, en su caso.","")</f>
        <v xml:space="preserve"> c) Criterio empleado para determinar el valor razonable menos los costes de venta, en su caso.</v>
      </c>
      <c r="B238" s="87"/>
      <c r="C238" s="87"/>
      <c r="D238" s="87"/>
      <c r="E238" s="93"/>
      <c r="F238" s="87"/>
      <c r="G238" s="88"/>
    </row>
    <row r="239" spans="1:7" ht="22.5" x14ac:dyDescent="0.25">
      <c r="A239" s="113" t="str">
        <f>+IF($G$2=""," d) El importe recuperable de la unidad generadora de efectivo, señalando si dicho importe recuperable del activo es el valor razonable menos los costes de venta o su valor en uso.","")</f>
        <v xml:space="preserve"> d) El importe recuperable de la unidad generadora de efectivo, señalando si dicho importe recuperable del activo es el valor razonable menos los costes de venta o su valor en uso.</v>
      </c>
      <c r="B239" s="87"/>
      <c r="C239" s="87"/>
      <c r="D239" s="87"/>
      <c r="E239" s="93"/>
      <c r="F239" s="87"/>
      <c r="G239" s="88"/>
    </row>
    <row r="240" spans="1:7" ht="22.5" x14ac:dyDescent="0.25">
      <c r="A240" s="113" t="str">
        <f t="shared" ref="A240" si="0">+IF($G$2=""," e) En el caso de que el importe recuperable sea el valor razonable menos los costes de venta y el valor razonable no se haya obtenido a partir de precios cotizados en un mercado activo, la empresa deberá incluir la siguiente información:","")</f>
        <v xml:space="preserve"> e) En el caso de que el importe recuperable sea el valor razonable menos los costes de venta y el valor razonable no se haya obtenido a partir de precios cotizados en un mercado activo, la empresa deberá incluir la siguiente información:</v>
      </c>
      <c r="B240" s="87"/>
      <c r="C240" s="87"/>
      <c r="D240" s="87"/>
      <c r="E240" s="93"/>
      <c r="F240" s="87"/>
      <c r="G240" s="88"/>
    </row>
    <row r="241" spans="1:8" ht="33.75" x14ac:dyDescent="0.25">
      <c r="A241" s="116" t="str">
        <f>+IF($G$2="",CONCATENATE(" - Descripción de las técnicas de valoración empleadas para el cálculo del valor razonable menos los costes de venta. Si se ha realizado algún cambio en las técnicas de valoración, la empresa deberá informar acerca de"," dichos cambios y de las razones por las que se han realizado."),"")</f>
        <v xml:space="preserve"> - Descripción de las técnicas de valoración empleadas para el cálculo del valor razonable menos los costes de venta. Si se ha realizado algún cambio en las técnicas de valoración, la empresa deberá informar acerca de dichos cambios y de las razones por las que se han realizado.</v>
      </c>
      <c r="B241" s="87"/>
      <c r="C241" s="87"/>
      <c r="D241" s="87"/>
      <c r="E241" s="93"/>
      <c r="F241" s="87"/>
      <c r="G241" s="88"/>
    </row>
    <row r="242" spans="1:8" ht="45" x14ac:dyDescent="0.25">
      <c r="A242" s="116" t="str">
        <f>+IF($G$2="",CONCATENATE(" - Descripción de cada hipótesis clave sobre la que la dirección ha basado el cálculo del valor razonable menos los costes de venta. Las hipótesis clave son aquellas a las que el importe recuperable"," del activo es más sensible, e incluyen la tasa o tasas de descuento empleadas en la valoración presente y en las valoraciones previas, si se ha calculado el valor razonable menos los costes de venta mediante el método del valor actual."),"")</f>
        <v xml:space="preserve"> - Descripción de cada hipótesis clave sobre la que la dirección ha basado el cálculo del valor razonable menos los costes de venta. Las hipótesis clave son aquellas a las que el importe recuperable del activo es más sensible, e incluyen la tasa o tasas de descuento empleadas en la valoración presente y en las valoraciones previas, si se ha calculado el valor razonable menos los costes de venta mediante el método del valor actual.</v>
      </c>
      <c r="B242" s="87"/>
      <c r="C242" s="87"/>
      <c r="D242" s="87"/>
      <c r="E242" s="93"/>
      <c r="F242" s="87"/>
      <c r="G242" s="88"/>
    </row>
    <row r="243" spans="1:8" ht="45" x14ac:dyDescent="0.25">
      <c r="A243" s="113" t="str">
        <f>+IF($G$2="",CONCATENATE(" f) En el caso de que el importe recuperable sea el valor en uso, se señalará la tasa o tasas de descuento utilizadas en las estimaciones ac tuales y en las efectuadas anteriormente, una descripción de las hipótesis"," clave sobre las que se han basado las proyecciones de flujos de efectivo y de cómo se han determinado sus valores, el período que abarca la proyección de los flujos de efectivo y la tasa de crecimiento de estos a partir del quinto año."),"")</f>
        <v xml:space="preserve"> f) En el caso de que el importe recuperable sea el valor en uso, se señalará la tasa o tasas de descuento utilizadas en las estimaciones ac tuales y en las efectuadas anteriormente, una descripción de las hipótesis clave sobre las que se han basado las proyecciones de flujos de efectivo y de cómo se han determinado sus valores, el período que abarca la proyección de los flujos de efectivo y la tasa de crecimiento de estos a partir del quinto año.</v>
      </c>
      <c r="B243" s="87"/>
      <c r="C243" s="87"/>
      <c r="D243" s="87"/>
      <c r="E243" s="93"/>
      <c r="F243" s="87"/>
      <c r="G243" s="88"/>
    </row>
    <row r="244" spans="1:8" ht="56.25" x14ac:dyDescent="0.25">
      <c r="A244" s="90" t="str">
        <f>+IF($G$2="",CONCATENATE(" 5. Conforme a lo señalado en los apartados sobre inmovilizado material e intangible, si estos elementos se incluyen a los efectos del cálculo del deterioro de valor en una unidad generadora de efectivo que no tiene asignado"," un fondo de comercio, además de revelar la información solicitada en el apartado 4 anterior para cada pérdida por deterioro del valor o su reversión, de cuantía significativa, que hayan ","sido reconocidas durante el ejercicio para una unidad generadora de efectivo, se revelará la siguiente información:"),"")</f>
        <v xml:space="preserve"> 5. Conforme a lo señalado en los apartados sobre inmovilizado material e intangible, si estos elementos se incluyen a los efectos del cálculo del deterioro de valor en una unidad generadora de efectivo que no tiene asignado un fondo de comercio, además de revelar la información solicitada en el apartado 4 anterior para cada pérdida por deterioro del valor o su reversión, de cuantía significativa, que hayan sido reconocidas durante el ejercicio para una unidad generadora de efectivo, se revelará la siguiente información:</v>
      </c>
      <c r="B244" s="87"/>
      <c r="C244" s="87"/>
      <c r="D244" s="87"/>
      <c r="E244" s="93"/>
      <c r="F244" s="87"/>
      <c r="G244" s="88"/>
    </row>
    <row r="245" spans="1:8" x14ac:dyDescent="0.25">
      <c r="A245" s="113" t="str">
        <f>+IF($G$2=""," a) Una descripción de la unidad generadora de efectivo.","")</f>
        <v xml:space="preserve"> a) Una descripción de la unidad generadora de efectivo.</v>
      </c>
      <c r="B245" s="87"/>
      <c r="C245" s="87"/>
      <c r="D245" s="87"/>
      <c r="E245" s="93"/>
      <c r="F245" s="87"/>
      <c r="G245" s="88"/>
    </row>
    <row r="246" spans="1:8" x14ac:dyDescent="0.25">
      <c r="A246" s="113" t="str">
        <f>+IF($G$2=""," b) El importe de la pérdida por deterioro del valor reconocida o revertida en el ejercicio, por cada clase de activos.","")</f>
        <v xml:space="preserve"> b) El importe de la pérdida por deterioro del valor reconocida o revertida en el ejercicio, por cada clase de activos.</v>
      </c>
      <c r="B246" s="87"/>
      <c r="C246" s="87"/>
      <c r="D246" s="87"/>
      <c r="E246" s="93"/>
      <c r="F246" s="87"/>
      <c r="G246" s="88"/>
    </row>
    <row r="247" spans="1:8" ht="45" x14ac:dyDescent="0.25">
      <c r="A247" s="113" t="str">
        <f>+IF($G$2="",CONCATENATE(" c) Si la agregación de los activos, para identificar la unidad generadora de efectivo, ha cambiado desde la anterior estimación del importe recuperable de la unidad generadora de efectivo (si lo hubiera),"," una descripción de la forma anterior y actual de llevar a cabo la agrupación, así como las razones para modificar el modo de identificar la unidad en cuestión."),"")</f>
        <v xml:space="preserve"> c) Si la agregación de los activos, para identificar la unidad generadora de efectivo, ha cambiado desde la anterior estimación del importe recuperable de la unidad generadora de efectivo (si lo hubiera), una descripción de la forma anterior y actual de llevar a cabo la agrupación, así como las razones para modificar el modo de identificar la unidad en cuestión.</v>
      </c>
      <c r="B247" s="87"/>
      <c r="C247" s="87"/>
      <c r="D247" s="87"/>
      <c r="E247" s="93"/>
      <c r="F247" s="87"/>
      <c r="G247" s="88"/>
    </row>
    <row r="248" spans="1:8" ht="33.75" x14ac:dyDescent="0.25">
      <c r="A248" s="90" t="str">
        <f>+IF($G$2="",CONCATENATE(" 6. Respecto a las pérdidas y reversiones por deterioro agregadas para las que no se revela la información señalada en los apartados anteriores, las principales clases de activos afectados por las pérdidas y"," reversiones por deterioro del valor y los principales eventos y circunstancias que han llevado al reconocimiento de tales correcciones valorativas por deterioro."),"")</f>
        <v xml:space="preserve"> 6. Respecto a las pérdidas y reversiones por deterioro agregadas para las que no se revela la información señalada en los apartados anteriores, las principales clases de activos afectados por las pérdidas y reversiones por deterioro del valor y los principales eventos y circunstancias que han llevado al reconocimiento de tales correcciones valorativas por deterioro.</v>
      </c>
      <c r="B248" s="87"/>
      <c r="C248" s="87"/>
      <c r="D248" s="87"/>
      <c r="E248" s="93"/>
      <c r="F248" s="87"/>
      <c r="G248" s="88"/>
    </row>
    <row r="249" spans="1:8" ht="22.5" x14ac:dyDescent="0.25">
      <c r="A249" s="90" t="str">
        <f>+IF($G$2=""," 7. Para cada unidad generadora de efectivo para la que el importe en libros del fondo de comercio que se haya distribuido a esa unidad sea significativo en comparación con el importe en libros total del fondo de comercio de la empresa, se informará:","")</f>
        <v xml:space="preserve"> 7. Para cada unidad generadora de efectivo para la que el importe en libros del fondo de comercio que se haya distribuido a esa unidad sea significativo en comparación con el importe en libros total del fondo de comercio de la empresa, se informará:</v>
      </c>
      <c r="B249" s="87"/>
      <c r="C249" s="87"/>
      <c r="D249" s="87"/>
      <c r="E249" s="93"/>
      <c r="F249" s="87"/>
      <c r="G249" s="88"/>
    </row>
    <row r="250" spans="1:8" x14ac:dyDescent="0.25">
      <c r="A250" s="113" t="str">
        <f>+IF($G$2=""," a) El importe en libros del fondo de comercio distribuido a la unidad.","")</f>
        <v xml:space="preserve"> a) El importe en libros del fondo de comercio distribuido a la unidad.</v>
      </c>
      <c r="B250" s="87"/>
      <c r="C250" s="87"/>
      <c r="D250" s="87"/>
      <c r="E250" s="93"/>
      <c r="F250" s="87"/>
      <c r="G250" s="88"/>
    </row>
    <row r="251" spans="1:8" ht="22.5" x14ac:dyDescent="0.25">
      <c r="A251" s="113" t="str">
        <f>+IF($G$2=""," b) La base sobre la cual ha sido determinado el importe recuperable de la unidad (es decir, valor en uso o valor razonable menos los costes de venta).","")</f>
        <v xml:space="preserve"> b) La base sobre la cual ha sido determinado el importe recuperable de la unidad (es decir, valor en uso o valor razonable menos los costes de venta).</v>
      </c>
      <c r="B251" s="87"/>
      <c r="C251" s="87"/>
      <c r="D251" s="87"/>
      <c r="E251" s="93"/>
      <c r="F251" s="87"/>
      <c r="G251" s="88"/>
    </row>
    <row r="252" spans="1:8" x14ac:dyDescent="0.25">
      <c r="A252" s="113" t="str">
        <f>+IF($G$2=""," c) Si el importe recuperable de la unidad estuviera basado en el valor en uso:","")</f>
        <v xml:space="preserve"> c) Si el importe recuperable de la unidad estuviera basado en el valor en uso:</v>
      </c>
      <c r="B252" s="87"/>
      <c r="C252" s="87"/>
      <c r="D252" s="87"/>
      <c r="E252" s="93"/>
      <c r="F252" s="87"/>
      <c r="G252" s="88"/>
    </row>
    <row r="253" spans="1:8" ht="33.75" x14ac:dyDescent="0.25">
      <c r="A253" s="116" t="str">
        <f>+IF($G$2=""," - Una descripción de cada hipótesis clave sobre la cual la dirección ha basado sus proyecciones de flujos de efectivo para el período cubierto por los presupuestos o previsiones más recientes (importe recuperable de las unidades es más sensible).","")</f>
        <v xml:space="preserve"> - Una descripción de cada hipótesis clave sobre la cual la dirección ha basado sus proyecciones de flujos de efectivo para el período cubierto por los presupuestos o previsiones más recientes (importe recuperable de las unidades es más sensible).</v>
      </c>
      <c r="B253" s="87"/>
      <c r="C253" s="87"/>
      <c r="D253" s="87"/>
      <c r="E253" s="93"/>
      <c r="F253" s="87"/>
      <c r="G253" s="88"/>
    </row>
    <row r="254" spans="1:8" ht="45" x14ac:dyDescent="0.25">
      <c r="A254" s="116" t="str">
        <f>+IF($G$2="",CONCATENATE(" - Una descripción del enfoque utilizado por la dirección para determinar el valor o valores asignados a cada hipótesis clave, así como si dichos valores reflejan la experiencia pasada o, en su caso,"," si son uniformes con las fuentes de información externas, y, si no lo fueran, cómo y por qué difieren de la experiencia pasada o de las fuentes"," de información externas."),"")</f>
        <v xml:space="preserve"> - Una descripción del enfoque utilizado por la dirección para determinar el valor o valores asignados a cada hipótesis clave, así como si dichos valores reflejan la experiencia pasada o, en su caso, si son uniformes con las fuentes de información externas, y, si no lo fueran, cómo y por qué difieren de la experiencia pasada o de las fuentes de información externas.</v>
      </c>
      <c r="B254" s="87"/>
      <c r="C254" s="87"/>
      <c r="D254" s="87"/>
      <c r="E254" s="93"/>
      <c r="F254" s="87"/>
      <c r="G254" s="88"/>
    </row>
    <row r="255" spans="1:8" ht="33.75" x14ac:dyDescent="0.25">
      <c r="A255" s="116" t="str">
        <f>+IF($G$2="",CONCATENATE(" - El período sobre el cual la dirección ha proyectado los flujos de efectivo basados en presupuestos o previsiones aprobados por la dirección y, cuando se utilice un período superior a cinco años para una unidad generadora de efectivo, ","una explicación de las causas que justifican ese período más largo."),"")</f>
        <v xml:space="preserve"> - El período sobre el cual la dirección ha proyectado los flujos de efectivo basados en presupuestos o previsiones aprobados por la dirección y, cuando se utilice un período superior a cinco años para una unidad generadora de efectivo, una explicación de las causas que justifican ese período más largo.</v>
      </c>
      <c r="B255" s="87"/>
      <c r="C255" s="87"/>
      <c r="D255" s="87"/>
      <c r="E255" s="93"/>
      <c r="F255" s="87"/>
      <c r="G255" s="88"/>
    </row>
    <row r="256" spans="1:8" s="122" customFormat="1" ht="45" x14ac:dyDescent="0.25">
      <c r="A256" s="128" t="str">
        <f>+IF($G$2="",CONCATENATE(" - La tasa de crecimiento empleada para extrapolar las proyecciones de flujos de efectivo más allá del período cubierto por los presupuestos o previsiones más recientes, así como la justificación"," pertinente si se hubiera utilizado una tasa de crecimiento que exceda la tasa media de crecimiento a largo plazo para los productos, industrias, o para el país o países en los cuales opere la empresa, o para el mercado al que la unidad se dedica."),"")</f>
        <v xml:space="preserve"> - La tasa de crecimiento empleada para extrapolar las proyecciones de flujos de efectivo más allá del período cubierto por los presupuestos o previsiones más recientes, así como la justificación pertinente si se hubiera utilizado una tasa de crecimiento que exceda la tasa media de crecimiento a largo plazo para los productos, industrias, o para el país o países en los cuales opere la empresa, o para el mercado al que la unidad se dedica.</v>
      </c>
      <c r="B256" s="87"/>
      <c r="C256" s="87"/>
      <c r="D256" s="87"/>
      <c r="E256" s="93"/>
      <c r="F256" s="87"/>
      <c r="G256" s="88"/>
      <c r="H256" s="72"/>
    </row>
    <row r="257" spans="1:8" s="122" customFormat="1" x14ac:dyDescent="0.25">
      <c r="A257" s="128" t="str">
        <f>+IF($G$2=""," - La tasa o tasas de descuento aplicadas a las proyecciones de flujos de efectivo","")</f>
        <v xml:space="preserve"> - La tasa o tasas de descuento aplicadas a las proyecciones de flujos de efectivo</v>
      </c>
      <c r="B257" s="87"/>
      <c r="C257" s="87"/>
      <c r="D257" s="87"/>
      <c r="E257" s="93"/>
      <c r="F257" s="87"/>
      <c r="G257" s="88"/>
      <c r="H257" s="72"/>
    </row>
    <row r="258" spans="1:8" s="122" customFormat="1" ht="45" x14ac:dyDescent="0.25">
      <c r="A258" s="113" t="str">
        <f>+IF($G$2="",CONCATENATE(" d) Si el importe recuperable de la unidad estuviera basado en el valor razonable menos los costes de venta, la metodología empleada para determinar el valor razonable menos los costes de venta."," Si el valor razonable menos los costes de venta no se hubiera determinado utilizando un precio de mercado observable para la unidad, se revelará también la siguiente información:"),"")</f>
        <v xml:space="preserve"> d) Si el importe recuperable de la unidad estuviera basado en el valor razonable menos los costes de venta, la metodología empleada para determinar el valor razonable menos los costes de venta. Si el valor razonable menos los costes de venta no se hubiera determinado utilizando un precio de mercado observable para la unidad, se revelará también la siguiente información:</v>
      </c>
      <c r="B258" s="87"/>
      <c r="C258" s="87"/>
      <c r="D258" s="87"/>
      <c r="E258" s="93"/>
      <c r="F258" s="87"/>
      <c r="G258" s="88"/>
      <c r="H258" s="72"/>
    </row>
    <row r="259" spans="1:8" s="122" customFormat="1" ht="22.5" x14ac:dyDescent="0.25">
      <c r="A259" s="128" t="str">
        <f>+IF($G$2=""," - Una descripción de cada hipótesis clave sobre la cual la dirección hubiera basado su determinación del valor razonable menos los costes de venta. Hipótesis clave son aquellas a las que el importe recuperable de las unidades es más sensible.","")</f>
        <v xml:space="preserve"> - Una descripción de cada hipótesis clave sobre la cual la dirección hubiera basado su determinación del valor razonable menos los costes de venta. Hipótesis clave son aquellas a las que el importe recuperable de las unidades es más sensible.</v>
      </c>
      <c r="B259" s="87"/>
      <c r="C259" s="87"/>
      <c r="D259" s="87"/>
      <c r="E259" s="93"/>
      <c r="F259" s="87"/>
      <c r="G259" s="88"/>
      <c r="H259" s="72"/>
    </row>
    <row r="260" spans="1:8" s="122" customFormat="1" ht="45" x14ac:dyDescent="0.25">
      <c r="A260" s="128" t="str">
        <f>+IF($G$2="",CONCATENATE(" - Una descripción del enfoque utilizado por la dirección para determinar el valor (o valores) asignados a cada hipótesis clave, si dichos valores reflejan la experiencia pasada o, si procede, si son coherentes"," con las fuentes de información externas, y,
si no lo fueran, cómo y por qué difieren de la experiencia pasada o de las fuentes de información externas."),"")</f>
        <v xml:space="preserve"> - Una descripción del enfoque utilizado por la dirección para determinar el valor (o valores) asignados a cada hipótesis clave, si dichos valores reflejan la experiencia pasada o, si procede, si son coherentes con las fuentes de información externas, y,
si no lo fueran, cómo y por qué difieren de la experiencia pasada o de las fuentes de información externas.</v>
      </c>
      <c r="B260" s="87"/>
      <c r="C260" s="87"/>
      <c r="D260" s="87"/>
      <c r="E260" s="93"/>
      <c r="F260" s="87"/>
      <c r="G260" s="88"/>
      <c r="H260" s="72"/>
    </row>
    <row r="261" spans="1:8" s="122" customFormat="1" ht="22.5" x14ac:dyDescent="0.25">
      <c r="A261" s="115" t="str">
        <f>+IF($G$2=""," Si el valor razonable menos los costes de venta se determinase utilizando proyecciones de flujos de efectivo descontados, también se revelará la siguiente información:","")</f>
        <v xml:space="preserve"> Si el valor razonable menos los costes de venta se determinase utilizando proyecciones de flujos de efectivo descontados, también se revelará la siguiente información:</v>
      </c>
      <c r="B261" s="87"/>
      <c r="C261" s="87"/>
      <c r="D261" s="87"/>
      <c r="E261" s="93"/>
      <c r="F261" s="87"/>
      <c r="G261" s="88"/>
      <c r="H261" s="72"/>
    </row>
    <row r="262" spans="1:8" s="122" customFormat="1" x14ac:dyDescent="0.25">
      <c r="A262" s="128" t="str">
        <f>+IF($G$2=""," - El período en el que la dirección ha proyectado los flujos de efectivo.","")</f>
        <v xml:space="preserve"> - El período en el que la dirección ha proyectado los flujos de efectivo.</v>
      </c>
      <c r="B262" s="87"/>
      <c r="C262" s="87"/>
      <c r="D262" s="87"/>
      <c r="E262" s="93"/>
      <c r="F262" s="87"/>
      <c r="G262" s="88"/>
      <c r="H262" s="72"/>
    </row>
    <row r="263" spans="1:8" s="122" customFormat="1" x14ac:dyDescent="0.25">
      <c r="A263" s="128" t="str">
        <f>+IF($G$2=""," - La tasa de crecimiento utilizada para extrapolar las proyecciones de flujos de efectivo.","")</f>
        <v xml:space="preserve"> - La tasa de crecimiento utilizada para extrapolar las proyecciones de flujos de efectivo.</v>
      </c>
      <c r="B263" s="87"/>
      <c r="C263" s="87"/>
      <c r="D263" s="87"/>
      <c r="E263" s="93"/>
      <c r="F263" s="87"/>
      <c r="G263" s="88"/>
      <c r="H263" s="72"/>
    </row>
    <row r="264" spans="1:8" s="122" customFormat="1" x14ac:dyDescent="0.25">
      <c r="A264" s="128" t="str">
        <f>+IF($G$2=""," - La tasa o tasas de descuento aplicadas a las proyecciones de flujos de efectivo.","")</f>
        <v xml:space="preserve"> - La tasa o tasas de descuento aplicadas a las proyecciones de flujos de efectivo.</v>
      </c>
      <c r="B264" s="87"/>
      <c r="C264" s="87"/>
      <c r="D264" s="87"/>
      <c r="E264" s="93"/>
      <c r="F264" s="87"/>
      <c r="G264" s="88"/>
      <c r="H264" s="72"/>
    </row>
    <row r="265" spans="1:8" s="122" customFormat="1" ht="22.5" x14ac:dyDescent="0.25">
      <c r="A265" s="113" t="str">
        <f>+IF($G$2="","e) Si un cambio razonablemente posible en una hipótesis clave, sobre la cual la dirección haya basado la determinación del importe recuperable de la unidad, supusiera que el importe en libros de la unidad excediera a su importe recuperable:","")</f>
        <v>e) Si un cambio razonablemente posible en una hipótesis clave, sobre la cual la dirección haya basado la determinación del importe recuperable de la unidad, supusiera que el importe en libros de la unidad excediera a su importe recuperable:</v>
      </c>
      <c r="B265" s="87"/>
      <c r="C265" s="87"/>
      <c r="D265" s="87"/>
      <c r="E265" s="93"/>
      <c r="F265" s="87"/>
      <c r="G265" s="88"/>
      <c r="H265" s="72"/>
    </row>
    <row r="266" spans="1:8" s="122" customFormat="1" x14ac:dyDescent="0.25">
      <c r="A266" s="128" t="str">
        <f>+IF($G$2=""," - La cantidad por la cual el importe recuperable de la unidad excede a su importe en libros.","")</f>
        <v xml:space="preserve"> - La cantidad por la cual el importe recuperable de la unidad excede a su importe en libros.</v>
      </c>
      <c r="B266" s="87"/>
      <c r="C266" s="87"/>
      <c r="D266" s="87"/>
      <c r="E266" s="93"/>
      <c r="F266" s="87"/>
      <c r="G266" s="88"/>
      <c r="H266" s="72"/>
    </row>
    <row r="267" spans="1:8" s="122" customFormat="1" x14ac:dyDescent="0.25">
      <c r="A267" s="128" t="str">
        <f>+IF($G$2=""," - El valor asignado a la o las hipótesis clave.","")</f>
        <v xml:space="preserve"> - El valor asignado a la o las hipótesis clave.</v>
      </c>
      <c r="B267" s="87"/>
      <c r="C267" s="87"/>
      <c r="D267" s="87"/>
      <c r="E267" s="93"/>
      <c r="F267" s="87"/>
      <c r="G267" s="88"/>
      <c r="H267" s="72"/>
    </row>
    <row r="268" spans="1:8" s="122" customFormat="1" ht="33.75" x14ac:dyDescent="0.25">
      <c r="A268" s="128" t="str">
        <f>+IF($G$2="", CONCATENATE(" - El importe por el que debe cambiar el valor o valores asignados a la hipótesis clave para que, tras incorporar al valor recuperable todos los efectos que sean consecuencia de ese cambio sobre otras variables usadas"," para medir el importe recuperable, se iguale dicho importe recuperable de la unidad a su importe en libros."),"")</f>
        <v xml:space="preserve"> - El importe por el que debe cambiar el valor o valores asignados a la hipótesis clave para que, tras incorporar al valor recuperable todos los efectos que sean consecuencia de ese cambio sobre otras variables usadas para medir el importe recuperable, se iguale dicho importe recuperable de la unidad a su importe en libros.</v>
      </c>
      <c r="B268" s="87"/>
      <c r="C268" s="87"/>
      <c r="D268" s="87"/>
      <c r="E268" s="93"/>
      <c r="F268" s="87"/>
      <c r="G268" s="88"/>
      <c r="H268" s="72"/>
    </row>
    <row r="269" spans="1:8" s="122" customFormat="1" ht="22.5" x14ac:dyDescent="0.25">
      <c r="A269" s="115" t="str">
        <f>+IF($G$2=""," En caso contrario, deberá indicarse expresamente que no existe ningún cambio razonablemente posible que supusiera el registro de un deterioro de valor.","")</f>
        <v xml:space="preserve"> En caso contrario, deberá indicarse expresamente que no existe ningún cambio razonablemente posible que supusiera el registro de un deterioro de valor.</v>
      </c>
      <c r="B269" s="87"/>
      <c r="C269" s="87"/>
      <c r="D269" s="87"/>
      <c r="E269" s="93"/>
      <c r="F269" s="87"/>
      <c r="G269" s="88"/>
      <c r="H269" s="72"/>
    </row>
    <row r="270" spans="1:8" ht="45" x14ac:dyDescent="0.25">
      <c r="A270" s="90" t="str">
        <f>+IF($G$2="",CONCATENATE(" 8. Si la totalidad o una parte del importe en libros del fondo de comercio ha sido distribuido entre múltiples unidades generadoras de efectivo, y el importe así atribuido a cada unidad no"," fuera significativo en comparación con el importe en libros total del fondo de comercio de la empresa,"," se revelará ese hecho junto con la suma del importe en libros del fondo de comercio atribuido a tales unidades."),"")</f>
        <v xml:space="preserve"> 8. Si la totalidad o una parte del importe en libros del fondo de comercio ha sido distribuido entre múltiples unidades generadoras de efectivo, y el importe así atribuido a cada unidad no fuera significativo en comparación con el importe en libros total del fondo de comercio de la empresa, se revelará ese hecho junto con la suma del importe en libros del fondo de comercio atribuido a tales unidades.</v>
      </c>
      <c r="B270" s="87"/>
      <c r="C270" s="87"/>
      <c r="D270" s="87"/>
      <c r="E270" s="93"/>
      <c r="F270" s="87"/>
      <c r="G270" s="88"/>
    </row>
    <row r="271" spans="1:8" ht="33.75" x14ac:dyDescent="0.25">
      <c r="A271" s="90" t="str">
        <f>+IF($G$2="",CONCATENATE(" Además, si el importe recuperable de alguna de esas unidades está basado en las mismas hipótesis clave y la suma de los importes en libros del fondo de comercio distribuido entre esas"," unidades fuera significativo en comparación con  l importe en libros total del fondo de comercio, esta revelará este hecho, junto con:"),"")</f>
        <v xml:space="preserve"> Además, si el importe recuperable de alguna de esas unidades está basado en las mismas hipótesis clave y la suma de los importes en libros del fondo de comercio distribuido entre esas unidades fuera significativo en comparación con  l importe en libros total del fondo de comercio, esta revelará este hecho, junto con:</v>
      </c>
      <c r="B271" s="87"/>
      <c r="C271" s="87"/>
      <c r="D271" s="87"/>
      <c r="E271" s="93"/>
      <c r="F271" s="87"/>
      <c r="G271" s="88"/>
    </row>
    <row r="272" spans="1:8" x14ac:dyDescent="0.25">
      <c r="A272" s="113" t="str">
        <f>+IF($G$2=""," a) La suma del importe en libros del fondo de comercio distribuido entre esas unidades.","")</f>
        <v xml:space="preserve"> a) La suma del importe en libros del fondo de comercio distribuido entre esas unidades.</v>
      </c>
      <c r="B272" s="87"/>
      <c r="C272" s="87"/>
      <c r="D272" s="87"/>
      <c r="E272" s="93"/>
      <c r="F272" s="87"/>
      <c r="G272" s="88"/>
    </row>
    <row r="273" spans="1:8" x14ac:dyDescent="0.25">
      <c r="A273" s="113" t="str">
        <f>+IF($G$2=""," b) Una descripción de las hipótesis clave.","")</f>
        <v xml:space="preserve"> b) Una descripción de las hipótesis clave.</v>
      </c>
      <c r="B273" s="87"/>
      <c r="C273" s="87"/>
      <c r="D273" s="87"/>
      <c r="E273" s="93"/>
      <c r="F273" s="87"/>
      <c r="G273" s="88"/>
    </row>
    <row r="274" spans="1:8" ht="33.75" x14ac:dyDescent="0.25">
      <c r="A274" s="113" t="str">
        <f>+IF($G$2="",CONCATENATE(" c) Una descripción del enfoque utilizado por la dirección para determinar el valor o valores asignados a cada hipótesis clave, así como si dichos valores reflejan"," la experiencia pasada o, en su caso, si son uniformes con las fuentes de información externa, y, si no lo fueran, cómo y por qué difieren de la experiencia pasada o de las fuentes de información externas."),"")</f>
        <v xml:space="preserve"> c) Una descripción del enfoque utilizado por la dirección para determinar el valor o valores asignados a cada hipótesis clave, así como si dichos valores reflejan la experiencia pasada o, en su caso, si son uniformes con las fuentes de información externa, y, si no lo fueran, cómo y por qué difieren de la experiencia pasada o de las fuentes de información externas.</v>
      </c>
      <c r="B274" s="87"/>
      <c r="C274" s="87"/>
      <c r="D274" s="87"/>
      <c r="E274" s="93"/>
      <c r="F274" s="87"/>
      <c r="G274" s="88"/>
    </row>
    <row r="275" spans="1:8" ht="22.5" x14ac:dyDescent="0.25">
      <c r="A275" s="113" t="str">
        <f>+IF($G$2=""," d) Si un cambio razonablemente posible en una hipótesis clave, sobre la cual la dirección haya basado su determinación del importe recuperable de la unidad, supusiera que el importe en libros de la unidad excediera a su importe recuperable:","")</f>
        <v xml:space="preserve"> d) Si un cambio razonablemente posible en una hipótesis clave, sobre la cual la dirección haya basado su determinación del importe recuperable de la unidad, supusiera que el importe en libros de la unidad excediera a su importe recuperable:</v>
      </c>
      <c r="B275" s="87"/>
      <c r="C275" s="87"/>
      <c r="D275" s="87"/>
      <c r="E275" s="93"/>
      <c r="F275" s="87"/>
      <c r="G275" s="88"/>
    </row>
    <row r="276" spans="1:8" s="122" customFormat="1" x14ac:dyDescent="0.25">
      <c r="A276" s="128" t="str">
        <f>+IF($G$2=""," - La cantidad por la cual el importe recuperable de la unidad excede a su importe en libros.","")</f>
        <v xml:space="preserve"> - La cantidad por la cual el importe recuperable de la unidad excede a su importe en libros.</v>
      </c>
      <c r="B276" s="87"/>
      <c r="C276" s="87"/>
      <c r="D276" s="87"/>
      <c r="E276" s="93"/>
      <c r="F276" s="87"/>
      <c r="G276" s="88"/>
      <c r="H276" s="72"/>
    </row>
    <row r="277" spans="1:8" s="122" customFormat="1" x14ac:dyDescent="0.25">
      <c r="A277" s="128" t="str">
        <f>+IF($G$2=""," -El valor asignado a la o las hipótesis clave.","")</f>
        <v xml:space="preserve"> -El valor asignado a la o las hipótesis clave.</v>
      </c>
      <c r="B277" s="87"/>
      <c r="C277" s="87"/>
      <c r="D277" s="87"/>
      <c r="E277" s="93"/>
      <c r="F277" s="87"/>
      <c r="G277" s="88"/>
      <c r="H277" s="72"/>
    </row>
    <row r="278" spans="1:8" s="122" customFormat="1" ht="33.75" x14ac:dyDescent="0.25">
      <c r="A278" s="128" t="str">
        <f>+IF($G$2="",CONCATENATE(" - El importe por el que debe cambiar el valor o valores asignados a la hipótesis clave para que, tras incorporar al valor recuperable todos los efectos que sean consecuencia de"," ese cambio sobre otras variables utilizadas para medir el importe recuperable, se iguale dicho importe recuperable de la unidad a su importe en libros."),"")</f>
        <v xml:space="preserve"> - El importe por el que debe cambiar el valor o valores asignados a la hipótesis clave para que, tras incorporar al valor recuperable todos los efectos que sean consecuencia de ese cambio sobre otras variables utilizadas para medir el importe recuperable, se iguale dicho importe recuperable de la unidad a su importe en libros.</v>
      </c>
      <c r="B278" s="87"/>
      <c r="C278" s="87"/>
      <c r="D278" s="87"/>
      <c r="E278" s="93"/>
      <c r="F278" s="87"/>
      <c r="G278" s="88"/>
      <c r="H278" s="72"/>
    </row>
    <row r="279" spans="1:8" s="94" customFormat="1" x14ac:dyDescent="0.25">
      <c r="A279" s="73"/>
      <c r="B279" s="78"/>
      <c r="C279" s="78"/>
      <c r="D279" s="78"/>
      <c r="E279" s="72"/>
      <c r="F279" s="78"/>
      <c r="G279" s="79"/>
      <c r="H279" s="72"/>
    </row>
    <row r="280" spans="1:8" s="94" customFormat="1" x14ac:dyDescent="0.25">
      <c r="A280" s="73"/>
      <c r="B280" s="78"/>
      <c r="C280" s="78"/>
      <c r="D280" s="78"/>
      <c r="E280" s="72"/>
      <c r="F280" s="78"/>
      <c r="G280" s="79"/>
      <c r="H280" s="72"/>
    </row>
    <row r="281" spans="1:8" s="130" customFormat="1" x14ac:dyDescent="0.25">
      <c r="A281" s="104" t="str">
        <f>+IF(G2="","8. Arrendamientos y otras operaciones de naturaleza similar","")</f>
        <v>8. Arrendamientos y otras operaciones de naturaleza similar</v>
      </c>
      <c r="B281" s="81" t="str">
        <f>+IF($G$2="","Si","")</f>
        <v>Si</v>
      </c>
      <c r="C281" s="81" t="str">
        <f>+IF($G$2="","No","")</f>
        <v>No</v>
      </c>
      <c r="D281" s="81" t="str">
        <f>+IF($G$2="","N/A","")</f>
        <v>N/A</v>
      </c>
      <c r="E281" s="82"/>
      <c r="F281" s="81" t="str">
        <f>+IF($G$2="","Página","")</f>
        <v>Página</v>
      </c>
      <c r="G281" s="81" t="str">
        <f>+IF($G$2="","Observaciones","")</f>
        <v>Observaciones</v>
      </c>
      <c r="H281" s="129"/>
    </row>
    <row r="282" spans="1:8" x14ac:dyDescent="0.25">
      <c r="B282" s="78"/>
      <c r="C282" s="78"/>
      <c r="D282" s="78"/>
      <c r="F282" s="78"/>
      <c r="G282" s="79"/>
    </row>
    <row r="283" spans="1:8" ht="22.5" x14ac:dyDescent="0.25">
      <c r="A283" s="89" t="str">
        <f>+IF($G$2="","La información que se requiere a continuación para las operaciones de arrendamiento también deberá suministrarse cuando la empresa realice otras operaciones de naturaleza similar.","")</f>
        <v>La información que se requiere a continuación para las operaciones de arrendamiento también deberá suministrarse cuando la empresa realice otras operaciones de naturaleza similar.</v>
      </c>
      <c r="B283" s="78"/>
      <c r="C283" s="78"/>
      <c r="D283" s="78"/>
      <c r="F283" s="78"/>
      <c r="G283" s="79"/>
    </row>
    <row r="284" spans="1:8" x14ac:dyDescent="0.25">
      <c r="A284" s="89"/>
      <c r="B284" s="78"/>
      <c r="C284" s="78"/>
      <c r="D284" s="78"/>
      <c r="F284" s="78"/>
      <c r="G284" s="79"/>
    </row>
    <row r="285" spans="1:8" s="127" customFormat="1" x14ac:dyDescent="0.25">
      <c r="A285" s="123" t="str">
        <f>+IF(G2="","8.1 Arrendamientos financieros","")</f>
        <v>8.1 Arrendamientos financieros</v>
      </c>
      <c r="B285" s="124"/>
      <c r="C285" s="124"/>
      <c r="D285" s="124"/>
      <c r="E285" s="93"/>
      <c r="F285" s="124"/>
      <c r="G285" s="125"/>
      <c r="H285" s="126"/>
    </row>
    <row r="286" spans="1:8" x14ac:dyDescent="0.25">
      <c r="A286" s="90" t="str">
        <f>+IF(G2="","1. Los arrendadores informarán:","")</f>
        <v>1. Los arrendadores informarán:</v>
      </c>
      <c r="B286" s="87"/>
      <c r="C286" s="87"/>
      <c r="D286" s="87"/>
      <c r="E286" s="93"/>
      <c r="F286" s="87"/>
      <c r="G286" s="88"/>
    </row>
    <row r="287" spans="1:8" ht="33.75" x14ac:dyDescent="0.25">
      <c r="A287" s="113" t="str">
        <f>+IF(G2="",CONCATENATE("a. Conciliación entre la inversión bruta total (señalando la opción de compra) y su valor actual al cierre del ejercicio. Se informará, además, de los cobros mínimos a recibir por ","dichos arrendamientos y de su valor actual, en cada uno de los siguientes plazos:"),"")</f>
        <v>a. Conciliación entre la inversión bruta total (señalando la opción de compra) y su valor actual al cierre del ejercicio. Se informará, además, de los cobros mínimos a recibir por dichos arrendamientos y de su valor actual, en cada uno de los siguientes plazos:</v>
      </c>
      <c r="B287" s="87"/>
      <c r="C287" s="87"/>
      <c r="D287" s="87"/>
      <c r="E287" s="93"/>
      <c r="F287" s="87"/>
      <c r="G287" s="88"/>
    </row>
    <row r="288" spans="1:8" x14ac:dyDescent="0.25">
      <c r="A288" s="116" t="str">
        <f>+IF(G2=""," - Hasta un año","")</f>
        <v xml:space="preserve"> - Hasta un año</v>
      </c>
      <c r="B288" s="87"/>
      <c r="C288" s="87"/>
      <c r="D288" s="87"/>
      <c r="E288" s="93"/>
      <c r="F288" s="87"/>
      <c r="G288" s="88"/>
    </row>
    <row r="289" spans="1:7" x14ac:dyDescent="0.25">
      <c r="A289" s="116" t="str">
        <f>+IF(G2=""," - Entre uno y cinco años","")</f>
        <v xml:space="preserve"> - Entre uno y cinco años</v>
      </c>
      <c r="B289" s="87"/>
      <c r="C289" s="87"/>
      <c r="D289" s="87"/>
      <c r="E289" s="93"/>
      <c r="F289" s="87"/>
      <c r="G289" s="88"/>
    </row>
    <row r="290" spans="1:7" x14ac:dyDescent="0.25">
      <c r="A290" s="116" t="str">
        <f>+IF(G2=""," - Más de cinco años","")</f>
        <v xml:space="preserve"> - Más de cinco años</v>
      </c>
      <c r="B290" s="87"/>
      <c r="C290" s="87"/>
      <c r="D290" s="87"/>
      <c r="E290" s="93"/>
      <c r="F290" s="87"/>
      <c r="G290" s="88"/>
    </row>
    <row r="291" spans="1:7" x14ac:dyDescent="0.25">
      <c r="A291" s="113" t="str">
        <f>+IF(G2=""," b. Una conciliación entre el importe total de los contratos de arrendamiento financiero al principio y al final del ejercicio.","")</f>
        <v xml:space="preserve"> b. Una conciliación entre el importe total de los contratos de arrendamiento financiero al principio y al final del ejercicio.</v>
      </c>
      <c r="B291" s="87"/>
      <c r="C291" s="87"/>
      <c r="D291" s="87"/>
      <c r="E291" s="93"/>
      <c r="F291" s="87"/>
      <c r="G291" s="88"/>
    </row>
    <row r="292" spans="1:7" x14ac:dyDescent="0.25">
      <c r="A292" s="113" t="str">
        <f>+IF(G2=""," c. Una descripción general de los acuerdos significativos de arrendamiento financiero","")</f>
        <v xml:space="preserve"> c. Una descripción general de los acuerdos significativos de arrendamiento financiero</v>
      </c>
      <c r="B292" s="87"/>
      <c r="C292" s="87"/>
      <c r="D292" s="87"/>
      <c r="E292" s="93"/>
      <c r="F292" s="87"/>
      <c r="G292" s="88"/>
    </row>
    <row r="293" spans="1:7" x14ac:dyDescent="0.25">
      <c r="A293" s="113" t="str">
        <f>+IF(G2=""," d. Ingresos financieros no devengados y criterio de distribución del componente financiero de la operación.","")</f>
        <v xml:space="preserve"> d. Ingresos financieros no devengados y criterio de distribución del componente financiero de la operación.</v>
      </c>
      <c r="B293" s="87"/>
      <c r="C293" s="87"/>
      <c r="D293" s="87"/>
      <c r="E293" s="93"/>
      <c r="F293" s="87"/>
      <c r="G293" s="88"/>
    </row>
    <row r="294" spans="1:7" x14ac:dyDescent="0.25">
      <c r="A294" s="113" t="str">
        <f>+IF(G2=""," e. Importe de las cuotas contingentes reconocidas como ingresos del ejercicio","")</f>
        <v xml:space="preserve"> e. Importe de las cuotas contingentes reconocidas como ingresos del ejercicio</v>
      </c>
      <c r="B294" s="87"/>
      <c r="C294" s="87"/>
      <c r="D294" s="87"/>
      <c r="E294" s="93"/>
      <c r="F294" s="87"/>
      <c r="G294" s="88"/>
    </row>
    <row r="295" spans="1:7" ht="22.5" x14ac:dyDescent="0.25">
      <c r="A295" s="113" t="str">
        <f>+IF(G2=""," f. Corrección de valor por deterioro que cubra las insolvencias por cantidades derivadas del arrendamiento pendientes de cobro.","")</f>
        <v xml:space="preserve"> f. Corrección de valor por deterioro que cubra las insolvencias por cantidades derivadas del arrendamiento pendientes de cobro.</v>
      </c>
      <c r="B295" s="87"/>
      <c r="C295" s="87"/>
      <c r="D295" s="87"/>
      <c r="E295" s="93"/>
      <c r="F295" s="87"/>
      <c r="G295" s="88"/>
    </row>
    <row r="296" spans="1:7" x14ac:dyDescent="0.25">
      <c r="A296" s="90" t="str">
        <f>+IF(G2="","2. Los arrendatarios informarán:","")</f>
        <v>2. Los arrendatarios informarán:</v>
      </c>
      <c r="B296" s="87"/>
      <c r="C296" s="87"/>
      <c r="D296" s="87"/>
      <c r="E296" s="93"/>
      <c r="F296" s="87"/>
      <c r="G296" s="88"/>
    </row>
    <row r="297" spans="1:7" ht="22.5" x14ac:dyDescent="0.25">
      <c r="A297" s="113" t="str">
        <f>+IF(G2=""," a. Para cada clase de activos, el importe por el que se ha reconocido inicialmente el activo, indicando si este corresponde al valor razonable del activo o, en su caso, al valor actual de los pagos mínimos a realizar.","")</f>
        <v xml:space="preserve"> a. Para cada clase de activos, el importe por el que se ha reconocido inicialmente el activo, indicando si este corresponde al valor razonable del activo o, en su caso, al valor actual de los pagos mínimos a realizar.</v>
      </c>
      <c r="B297" s="87"/>
      <c r="C297" s="87"/>
      <c r="D297" s="87"/>
      <c r="E297" s="93"/>
      <c r="F297" s="87"/>
      <c r="G297" s="88"/>
    </row>
    <row r="298" spans="1:7" ht="33.75" x14ac:dyDescent="0.25">
      <c r="A298" s="113" t="str">
        <f>+IF(G2="",CONCATENATE(" b. Conciliación entre el el importe total de los pagos futuros mínimos (señalando la opción de compra) y su valor actual al cierre del ejercicio. Se informará además de los pagos mínimos por arrendamiento y ","de su valor actual, en cada uno de los siguientes plazos:"),"")</f>
        <v xml:space="preserve"> b. Conciliación entre el el importe total de los pagos futuros mínimos (señalando la opción de compra) y su valor actual al cierre del ejercicio. Se informará además de los pagos mínimos por arrendamiento y de su valor actual, en cada uno de los siguientes plazos:</v>
      </c>
      <c r="B298" s="87"/>
      <c r="C298" s="87"/>
      <c r="D298" s="87"/>
      <c r="E298" s="93"/>
      <c r="F298" s="87"/>
      <c r="G298" s="88"/>
    </row>
    <row r="299" spans="1:7" x14ac:dyDescent="0.25">
      <c r="A299" s="116" t="str">
        <f>+IF($G$2=""," - Hasta un año","")</f>
        <v xml:space="preserve"> - Hasta un año</v>
      </c>
      <c r="B299" s="87"/>
      <c r="C299" s="87"/>
      <c r="D299" s="87"/>
      <c r="E299" s="93"/>
      <c r="F299" s="87"/>
      <c r="G299" s="88"/>
    </row>
    <row r="300" spans="1:7" x14ac:dyDescent="0.25">
      <c r="A300" s="116" t="str">
        <f>+IF(G2=""," - Entre uno y cinco años","")</f>
        <v xml:space="preserve"> - Entre uno y cinco años</v>
      </c>
      <c r="B300" s="87"/>
      <c r="C300" s="87"/>
      <c r="D300" s="87"/>
      <c r="E300" s="93"/>
      <c r="F300" s="87"/>
      <c r="G300" s="88"/>
    </row>
    <row r="301" spans="1:7" x14ac:dyDescent="0.25">
      <c r="A301" s="116" t="str">
        <f>+IF(G2=""," - Más de cinco años","")</f>
        <v xml:space="preserve"> - Más de cinco años</v>
      </c>
      <c r="B301" s="87"/>
      <c r="C301" s="87"/>
      <c r="D301" s="87"/>
      <c r="E301" s="93"/>
      <c r="F301" s="87"/>
      <c r="G301" s="88"/>
    </row>
    <row r="302" spans="1:7" x14ac:dyDescent="0.25">
      <c r="A302" s="113" t="str">
        <f>+IF(G2=""," c. Importe de las cuotas contingentes reconocidas como gasto del ejercicio","")</f>
        <v xml:space="preserve"> c. Importe de las cuotas contingentes reconocidas como gasto del ejercicio</v>
      </c>
      <c r="B302" s="87"/>
      <c r="C302" s="87"/>
      <c r="D302" s="87"/>
      <c r="E302" s="93"/>
      <c r="F302" s="87"/>
      <c r="G302" s="88"/>
    </row>
    <row r="303" spans="1:7" x14ac:dyDescent="0.25">
      <c r="A303" s="113" t="str">
        <f>+IF(G2=""," d. Importe total de los pagos futuros mínimos que se esperan recibir, por subarrendamientos financieros no cancelables.","")</f>
        <v xml:space="preserve"> d. Importe total de los pagos futuros mínimos que se esperan recibir, por subarrendamientos financieros no cancelables.</v>
      </c>
      <c r="B303" s="87"/>
      <c r="C303" s="87"/>
      <c r="D303" s="87"/>
      <c r="E303" s="93"/>
      <c r="F303" s="87"/>
      <c r="G303" s="88"/>
    </row>
    <row r="304" spans="1:7" x14ac:dyDescent="0.25">
      <c r="A304" s="113" t="str">
        <f>+IF(G2=""," e. Una descripción general de los acuerdos significativos de arrendamiento financiero, donde se informará de:","")</f>
        <v xml:space="preserve"> e. Una descripción general de los acuerdos significativos de arrendamiento financiero, donde se informará de:</v>
      </c>
      <c r="B304" s="87"/>
      <c r="C304" s="87"/>
      <c r="D304" s="87"/>
      <c r="E304" s="93"/>
      <c r="F304" s="87"/>
      <c r="G304" s="88"/>
    </row>
    <row r="305" spans="1:8" x14ac:dyDescent="0.25">
      <c r="A305" s="116" t="str">
        <f>+IF($G$2=""," - Las bases para la determinación de cualquier cuota de carácter contingente que se haya pactado.","")</f>
        <v xml:space="preserve"> - Las bases para la determinación de cualquier cuota de carácter contingente que se haya pactado.</v>
      </c>
      <c r="B305" s="87"/>
      <c r="C305" s="87"/>
      <c r="D305" s="87"/>
      <c r="E305" s="93"/>
      <c r="F305" s="87"/>
      <c r="G305" s="88"/>
    </row>
    <row r="306" spans="1:8" ht="22.5" x14ac:dyDescent="0.25">
      <c r="A306" s="116" t="str">
        <f>+IF($G$2=""," - La existencia y, en su caso, los plazos de renovación de los contratos, así como de las opciones de compra y las cláusulas de actualización o escalonamiento de precios, y","")</f>
        <v xml:space="preserve"> - La existencia y, en su caso, los plazos de renovación de los contratos, así como de las opciones de compra y las cláusulas de actualización o escalonamiento de precios, y</v>
      </c>
      <c r="B306" s="87"/>
      <c r="C306" s="87"/>
      <c r="D306" s="87"/>
      <c r="E306" s="93"/>
      <c r="F306" s="87"/>
      <c r="G306" s="88"/>
    </row>
    <row r="307" spans="1:8" ht="22.5" x14ac:dyDescent="0.25">
      <c r="A307" s="116" t="str">
        <f>+IF($G$2=""," - Las restricciones impuestas a la empresa en virtud de los contratos de arrendamiento, tales como las que se refieran a la distribución de dividendos, al endeudamiento adicional o a nuevos contratos de arrendamiento.","")</f>
        <v xml:space="preserve"> - Las restricciones impuestas a la empresa en virtud de los contratos de arrendamiento, tales como las que se refieran a la distribución de dividendos, al endeudamiento adicional o a nuevos contratos de arrendamiento.</v>
      </c>
      <c r="B307" s="87"/>
      <c r="C307" s="87"/>
      <c r="D307" s="87"/>
      <c r="E307" s="93"/>
      <c r="F307" s="87"/>
      <c r="G307" s="88"/>
    </row>
    <row r="308" spans="1:8" ht="22.5" x14ac:dyDescent="0.25">
      <c r="A308" s="113" t="str">
        <f>+IF(G2=""," f. A los activos que surjan de estos contratos les será de aplicación la información a incluir en memoria correspondiente a la naturaleza de los mismos","")</f>
        <v xml:space="preserve"> f. A los activos que surjan de estos contratos les será de aplicación la información a incluir en memoria correspondiente a la naturaleza de los mismos</v>
      </c>
      <c r="B308" s="87"/>
      <c r="C308" s="87"/>
      <c r="D308" s="87"/>
      <c r="E308" s="93"/>
      <c r="F308" s="87"/>
      <c r="G308" s="88"/>
    </row>
    <row r="309" spans="1:8" x14ac:dyDescent="0.25">
      <c r="A309" s="113"/>
      <c r="B309" s="87"/>
      <c r="C309" s="87"/>
      <c r="D309" s="87"/>
      <c r="E309" s="93"/>
      <c r="F309" s="87"/>
      <c r="G309" s="88"/>
    </row>
    <row r="310" spans="1:8" s="127" customFormat="1" x14ac:dyDescent="0.25">
      <c r="A310" s="123" t="str">
        <f>+IF(G2="","8.2 Arrendamientos operativos","")</f>
        <v>8.2 Arrendamientos operativos</v>
      </c>
      <c r="B310" s="124"/>
      <c r="C310" s="124"/>
      <c r="D310" s="124"/>
      <c r="E310" s="93"/>
      <c r="F310" s="124"/>
      <c r="G310" s="125"/>
      <c r="H310" s="126"/>
    </row>
    <row r="311" spans="1:8" x14ac:dyDescent="0.25">
      <c r="A311" s="90" t="str">
        <f>+IF(G2="","1. Los arrendadores informarán:","")</f>
        <v>1. Los arrendadores informarán:</v>
      </c>
      <c r="B311" s="87"/>
      <c r="C311" s="87"/>
      <c r="D311" s="87"/>
      <c r="E311" s="93"/>
      <c r="F311" s="87"/>
      <c r="G311" s="88"/>
    </row>
    <row r="312" spans="1:8" ht="22.5" x14ac:dyDescent="0.25">
      <c r="A312" s="113" t="str">
        <f>+IF(G2=""," a. El importe total de los cobros futuros mínimos del arrendamiento correspondientes a los arrendamientos operativos no cancelables, así como los importes que correspondan a los siguientes plazos:","")</f>
        <v xml:space="preserve"> a. El importe total de los cobros futuros mínimos del arrendamiento correspondientes a los arrendamientos operativos no cancelables, así como los importes que correspondan a los siguientes plazos:</v>
      </c>
      <c r="B312" s="87"/>
      <c r="C312" s="87"/>
      <c r="D312" s="87"/>
      <c r="E312" s="93"/>
      <c r="F312" s="87"/>
      <c r="G312" s="88"/>
    </row>
    <row r="313" spans="1:8" x14ac:dyDescent="0.25">
      <c r="A313" s="116" t="str">
        <f>+IF(G2=""," - Hasta un año","")</f>
        <v xml:space="preserve"> - Hasta un año</v>
      </c>
      <c r="B313" s="87"/>
      <c r="C313" s="87"/>
      <c r="D313" s="87"/>
      <c r="E313" s="93"/>
      <c r="F313" s="87"/>
      <c r="G313" s="88"/>
    </row>
    <row r="314" spans="1:8" x14ac:dyDescent="0.25">
      <c r="A314" s="116" t="str">
        <f>+IF(G2=""," - Entre uno y cinco años","")</f>
        <v xml:space="preserve"> - Entre uno y cinco años</v>
      </c>
      <c r="B314" s="87"/>
      <c r="C314" s="87"/>
      <c r="D314" s="87"/>
      <c r="E314" s="93"/>
      <c r="F314" s="87"/>
      <c r="G314" s="88"/>
    </row>
    <row r="315" spans="1:8" x14ac:dyDescent="0.25">
      <c r="A315" s="116" t="str">
        <f>+IF(G2=""," - Más de cinco años","")</f>
        <v xml:space="preserve"> - Más de cinco años</v>
      </c>
      <c r="B315" s="87"/>
      <c r="C315" s="87"/>
      <c r="D315" s="87"/>
      <c r="E315" s="93"/>
      <c r="F315" s="87"/>
      <c r="G315" s="88"/>
    </row>
    <row r="316" spans="1:8" x14ac:dyDescent="0.25">
      <c r="A316" s="113" t="str">
        <f>+IF(G2=""," b. Descripción de los bienes y acuerdos de arrendamiento","")</f>
        <v xml:space="preserve"> b. Descripción de los bienes y acuerdos de arrendamiento</v>
      </c>
      <c r="B316" s="87"/>
      <c r="C316" s="87"/>
      <c r="D316" s="87"/>
      <c r="E316" s="93"/>
      <c r="F316" s="87"/>
      <c r="G316" s="88"/>
    </row>
    <row r="317" spans="1:8" x14ac:dyDescent="0.25">
      <c r="A317" s="113" t="str">
        <f>+IF(G2=""," c. Importe de las cuotas contingentes reconocidas como ingreso del ejercicio","")</f>
        <v xml:space="preserve"> c. Importe de las cuotas contingentes reconocidas como ingreso del ejercicio</v>
      </c>
      <c r="B317" s="87"/>
      <c r="C317" s="87"/>
      <c r="D317" s="87"/>
      <c r="E317" s="93"/>
      <c r="F317" s="87"/>
      <c r="G317" s="88"/>
    </row>
    <row r="318" spans="1:8" x14ac:dyDescent="0.25">
      <c r="A318" s="90" t="str">
        <f>+IF(G2="","2. Los arrendatarios informarán:","")</f>
        <v>2. Los arrendatarios informarán:</v>
      </c>
      <c r="B318" s="87"/>
      <c r="C318" s="87"/>
      <c r="D318" s="87"/>
      <c r="E318" s="93"/>
      <c r="F318" s="87"/>
      <c r="G318" s="88"/>
    </row>
    <row r="319" spans="1:8" ht="22.5" x14ac:dyDescent="0.25">
      <c r="A319" s="113" t="str">
        <f>+IF(G2=""," a. El importe total de los pagos futuros mínimos del arrendamiento correspondientes a los arrendamientos operativos no cancelables, así como los importes que correspondan a los siguientes plazos:","")</f>
        <v xml:space="preserve"> a. El importe total de los pagos futuros mínimos del arrendamiento correspondientes a los arrendamientos operativos no cancelables, así como los importes que correspondan a los siguientes plazos:</v>
      </c>
      <c r="B319" s="87"/>
      <c r="C319" s="87"/>
      <c r="D319" s="87"/>
      <c r="E319" s="93"/>
      <c r="F319" s="87"/>
      <c r="G319" s="88"/>
    </row>
    <row r="320" spans="1:8" x14ac:dyDescent="0.25">
      <c r="A320" s="116" t="str">
        <f>+IF(G2=""," - Hasta un año","")</f>
        <v xml:space="preserve"> - Hasta un año</v>
      </c>
      <c r="B320" s="87"/>
      <c r="C320" s="87"/>
      <c r="D320" s="87"/>
      <c r="E320" s="93"/>
      <c r="F320" s="87"/>
      <c r="G320" s="88"/>
    </row>
    <row r="321" spans="1:8" x14ac:dyDescent="0.25">
      <c r="A321" s="116" t="str">
        <f>+IF(G2=""," - Entre uno y cinco años","")</f>
        <v xml:space="preserve"> - Entre uno y cinco años</v>
      </c>
      <c r="B321" s="87"/>
      <c r="C321" s="87"/>
      <c r="D321" s="87"/>
      <c r="E321" s="93"/>
      <c r="F321" s="87"/>
      <c r="G321" s="88"/>
    </row>
    <row r="322" spans="1:8" x14ac:dyDescent="0.25">
      <c r="A322" s="116" t="str">
        <f>+IF(G2=""," - Más de cinco años","")</f>
        <v xml:space="preserve"> - Más de cinco años</v>
      </c>
      <c r="B322" s="87"/>
      <c r="C322" s="87"/>
      <c r="D322" s="87"/>
      <c r="E322" s="93"/>
      <c r="F322" s="87"/>
      <c r="G322" s="88"/>
    </row>
    <row r="323" spans="1:8" ht="22.5" x14ac:dyDescent="0.25">
      <c r="A323" s="113" t="str">
        <f>+IF(G2=""," b. El importe total de los pagos futuros mínimos que se esperan recibir, al cierre del ejercicio, por subarriendos operativos no cancelables.","")</f>
        <v xml:space="preserve"> b. El importe total de los pagos futuros mínimos que se esperan recibir, al cierre del ejercicio, por subarriendos operativos no cancelables.</v>
      </c>
      <c r="B323" s="87"/>
      <c r="C323" s="87"/>
      <c r="D323" s="87"/>
      <c r="E323" s="93"/>
      <c r="F323" s="87"/>
      <c r="G323" s="88"/>
    </row>
    <row r="324" spans="1:8" ht="33.75" x14ac:dyDescent="0.25">
      <c r="A324" s="113" t="str">
        <f>+IF(G2=""," c. Las cuotas de arrendamientos y subarrendamientos operativos reconocidas como gastos e ingresos del ejercicio, diferenciando entre importes de los pagos mínimos por arrendamiento, cuotas contingentes y cuotas de subarrendamiento.","")</f>
        <v xml:space="preserve"> c. Las cuotas de arrendamientos y subarrendamientos operativos reconocidas como gastos e ingresos del ejercicio, diferenciando entre importes de los pagos mínimos por arrendamiento, cuotas contingentes y cuotas de subarrendamiento.</v>
      </c>
      <c r="B324" s="87"/>
      <c r="C324" s="87"/>
      <c r="D324" s="87"/>
      <c r="E324" s="93"/>
      <c r="F324" s="87"/>
      <c r="G324" s="88"/>
    </row>
    <row r="325" spans="1:8" x14ac:dyDescent="0.25">
      <c r="A325" s="113" t="str">
        <f>+IF(G2=""," d. Una descripción general de los acuerdos significativos de arrendamiento, donde se informará de:","")</f>
        <v xml:space="preserve"> d. Una descripción general de los acuerdos significativos de arrendamiento, donde se informará de:</v>
      </c>
      <c r="B325" s="87"/>
      <c r="C325" s="87"/>
      <c r="D325" s="87"/>
      <c r="E325" s="93"/>
      <c r="F325" s="87"/>
      <c r="G325" s="88"/>
    </row>
    <row r="326" spans="1:8" x14ac:dyDescent="0.25">
      <c r="A326" s="116" t="str">
        <f>+IF($G$2=""," - Las bases para la determinación de cualquier cuota de carácter contingente que se haya pactado.","")</f>
        <v xml:space="preserve"> - Las bases para la determinación de cualquier cuota de carácter contingente que se haya pactado.</v>
      </c>
      <c r="B326" s="87"/>
      <c r="C326" s="87"/>
      <c r="D326" s="87"/>
      <c r="E326" s="93"/>
      <c r="F326" s="87"/>
      <c r="G326" s="88"/>
    </row>
    <row r="327" spans="1:8" ht="22.5" x14ac:dyDescent="0.25">
      <c r="A327" s="116" t="str">
        <f>+IF($G$2=""," - La existencia y, en su caso, los plazos de renovación de los contratos, así como de las opciones de compra y las cláusulas de actualización o escalonamiento de precios, y","")</f>
        <v xml:space="preserve"> - La existencia y, en su caso, los plazos de renovación de los contratos, así como de las opciones de compra y las cláusulas de actualización o escalonamiento de precios, y</v>
      </c>
      <c r="B327" s="87"/>
      <c r="C327" s="87"/>
      <c r="D327" s="87"/>
      <c r="E327" s="93"/>
      <c r="F327" s="87"/>
      <c r="G327" s="88"/>
    </row>
    <row r="328" spans="1:8" ht="22.5" x14ac:dyDescent="0.25">
      <c r="A328" s="116" t="str">
        <f>+IF($G$2=""," - Las restricciones impuestas a la empresa en virtud de los contratos de arrendamiento, tales como las que se refieran a la distribución de dividendos, al endeudamiento adicional o a nuevos contratos de arrendamiento.","")</f>
        <v xml:space="preserve"> - Las restricciones impuestas a la empresa en virtud de los contratos de arrendamiento, tales como las que se refieran a la distribución de dividendos, al endeudamiento adicional o a nuevos contratos de arrendamiento.</v>
      </c>
      <c r="B328" s="87"/>
      <c r="C328" s="87"/>
      <c r="D328" s="87"/>
      <c r="E328" s="93"/>
      <c r="F328" s="87"/>
      <c r="G328" s="88"/>
    </row>
    <row r="329" spans="1:8" s="70" customFormat="1" x14ac:dyDescent="0.25">
      <c r="A329" s="73"/>
      <c r="B329" s="78"/>
      <c r="C329" s="78"/>
      <c r="D329" s="78"/>
      <c r="E329" s="72"/>
      <c r="F329" s="78"/>
      <c r="G329" s="79"/>
      <c r="H329" s="72"/>
    </row>
    <row r="330" spans="1:8" s="70" customFormat="1" x14ac:dyDescent="0.25">
      <c r="A330" s="73"/>
      <c r="B330" s="78"/>
      <c r="C330" s="78"/>
      <c r="D330" s="78"/>
      <c r="E330" s="72"/>
      <c r="F330" s="78"/>
      <c r="G330" s="79"/>
      <c r="H330" s="72"/>
    </row>
    <row r="331" spans="1:8" x14ac:dyDescent="0.25">
      <c r="A331" s="104" t="str">
        <f>+IF(G2="","9. Instrumentos Financieros","")</f>
        <v>9. Instrumentos Financieros</v>
      </c>
      <c r="B331" s="81" t="str">
        <f>+IF($G$2="","Si","")</f>
        <v>Si</v>
      </c>
      <c r="C331" s="81" t="str">
        <f>+IF($G$2="","No","")</f>
        <v>No</v>
      </c>
      <c r="D331" s="81" t="str">
        <f>+IF($G$2="","N/A","")</f>
        <v>N/A</v>
      </c>
      <c r="E331" s="82"/>
      <c r="F331" s="81" t="str">
        <f>+IF($G$2="","Página","")</f>
        <v>Página</v>
      </c>
      <c r="G331" s="81" t="str">
        <f>+IF($G$2="","Observaciones","")</f>
        <v>Observaciones</v>
      </c>
    </row>
    <row r="332" spans="1:8" x14ac:dyDescent="0.25">
      <c r="B332" s="78"/>
      <c r="C332" s="78"/>
      <c r="D332" s="78"/>
      <c r="F332" s="78"/>
      <c r="G332" s="79"/>
    </row>
    <row r="333" spans="1:8" s="127" customFormat="1" x14ac:dyDescent="0.25">
      <c r="A333" s="123" t="str">
        <f>+IF(G2="","9.1 Consideraciones generales","")</f>
        <v>9.1 Consideraciones generales</v>
      </c>
      <c r="B333" s="124"/>
      <c r="C333" s="124"/>
      <c r="D333" s="124"/>
      <c r="E333" s="93"/>
      <c r="F333" s="124"/>
      <c r="G333" s="125"/>
      <c r="H333" s="126"/>
    </row>
    <row r="334" spans="1:8" ht="45" x14ac:dyDescent="0.25">
      <c r="A334" s="90" t="str">
        <f>+IF(G2="",CONCATENATE("La información requerida en los apartados siguientes será de aplicación a los instrumentos financieros incluidos en el alcance de la norma de registro y valoración novena del Plan General de Contabilidad y en"," la Resolución de 18 de septiembre de 2013, del Instituto de Contabilidad y Auditoría de Cuentas, por la que se dictan normas"," de registro y valoración e información a incluir en la memoria de las cuentas anuales sobre el deterioro del valor de los activos."),"")</f>
        <v>La información requerida en los apartados siguientes será de aplicación a los instrumentos financieros incluidos en el alcance de la norma de registro y valoración novena del Plan General de Contabilidad y en la Resolución de 18 de septiembre de 2013, del Instituto de Contabilidad y Auditoría de Cuentas, por la que se dictan normas de registro y valoración e información a incluir en la memoria de las cuentas anuales sobre el deterioro del valor de los activos.</v>
      </c>
      <c r="B334" s="87"/>
      <c r="C334" s="87"/>
      <c r="D334" s="87"/>
      <c r="E334" s="93"/>
      <c r="F334" s="87"/>
      <c r="G334" s="88"/>
    </row>
    <row r="335" spans="1:8" ht="45" x14ac:dyDescent="0.25">
      <c r="A335" s="90" t="str">
        <f>+IF(G2="",CONCATENATE("A efectos de presentación de la información en la memoria, cierta información se deberá suministrar por clases de instrumentos financieros. Estas se definirán tomando en consideración la naturaleza"," de los instrumentos financieros y las categorías establecidas en la norma de registro y valoración novena. Se deberá informar sobre las clases definidas por la empresa."),"")</f>
        <v>A efectos de presentación de la información en la memoria, cierta información se deberá suministrar por clases de instrumentos financieros. Estas se definirán tomando en consideración la naturaleza de los instrumentos financieros y las categorías establecidas en la norma de registro y valoración novena. Se deberá informar sobre las clases definidas por la empresa.</v>
      </c>
      <c r="B335" s="87"/>
      <c r="C335" s="87"/>
      <c r="D335" s="87"/>
      <c r="E335" s="93"/>
      <c r="F335" s="87"/>
      <c r="G335" s="88"/>
    </row>
    <row r="336" spans="1:8" ht="78.75" x14ac:dyDescent="0.25">
      <c r="A336" s="90" t="str">
        <f>+IF(G2="",CONCATENATE("La empresa informará de los criterios aplicados para determinar la existencia de evidencia objetiva de deterioro, así como el registro de la corrección de valor y su reversión y la baja definitiva ","de activos financieros deteriorados. En particular, se destacarán los criterios utilizados para calcular las correcciones valorativas relativas a los deudores comerciales y"," otras cuentas a cobrar. Asimismo, se indicarán los criterios contables aplicados a los activos financieros cuyas condiciones hayan sido renegociadas y que,"," de otro modo, estarían vencidos o deteriorados. Por cada clase de activos financieros, se informará de aquellos cuyo deterioro se haya determinado individualmente, incluyendo los factores que la empresa ","ha considerado en el cálculo de la corrección valorativa, y una conciliación de las variaciones en la cuenta correctora de valor durante el ejercicio."),"")</f>
        <v>La empresa informará de los criterios aplicados para determinar la existencia de evidencia objetiva de deterioro, así como el registro de la corrección de valor y su reversión y la baja definitiva de activos financieros deteriorados. En particular, se destacarán los criterios utilizados para calcular las correcciones valorativas relativas a los deudores comerciales y otras cuentas a cobrar. Asimismo, se indicarán los criterios contables aplicados a los activos financieros cuyas condiciones hayan sido renegociadas y que, de otro modo, estarían vencidos o deteriorados. Por cada clase de activos financieros, se informará de aquellos cuyo deterioro se haya determinado individualmente, incluyendo los factores que la empresa ha considerado en el cálculo de la corrección valorativa, y una conciliación de las variaciones en la cuenta correctora de valor durante el ejercicio.</v>
      </c>
      <c r="B336" s="87"/>
      <c r="C336" s="87"/>
      <c r="D336" s="87"/>
      <c r="E336" s="93"/>
      <c r="F336" s="87"/>
      <c r="G336" s="88"/>
    </row>
    <row r="337" spans="1:8" x14ac:dyDescent="0.25">
      <c r="A337" s="90"/>
      <c r="B337" s="87"/>
      <c r="C337" s="87"/>
      <c r="D337" s="87"/>
      <c r="E337" s="93"/>
      <c r="F337" s="87"/>
      <c r="G337" s="88"/>
    </row>
    <row r="338" spans="1:8" s="127" customFormat="1" x14ac:dyDescent="0.25">
      <c r="A338" s="123" t="str">
        <f>+IF(G2="","9.2 Información sobre la relevancia de los instrumentos financieros en la situación financiera y los resultados de la empresa","")</f>
        <v>9.2 Información sobre la relevancia de los instrumentos financieros en la situación financiera y los resultados de la empresa</v>
      </c>
      <c r="B338" s="124"/>
      <c r="C338" s="124"/>
      <c r="D338" s="124"/>
      <c r="E338" s="93"/>
      <c r="F338" s="124"/>
      <c r="G338" s="125"/>
      <c r="H338" s="126"/>
    </row>
    <row r="339" spans="1:8" s="122" customFormat="1" x14ac:dyDescent="0.25">
      <c r="A339" s="89"/>
      <c r="B339" s="87"/>
      <c r="C339" s="87"/>
      <c r="D339" s="87"/>
      <c r="E339" s="93"/>
      <c r="F339" s="87"/>
      <c r="G339" s="88"/>
      <c r="H339" s="72"/>
    </row>
    <row r="340" spans="1:8" s="135" customFormat="1" x14ac:dyDescent="0.25">
      <c r="A340" s="131" t="str">
        <f>+IF(G2="","9.2.1 Información relacionada con el balance","")</f>
        <v>9.2.1 Información relacionada con el balance</v>
      </c>
      <c r="B340" s="132"/>
      <c r="C340" s="132"/>
      <c r="D340" s="132"/>
      <c r="E340" s="93"/>
      <c r="F340" s="132"/>
      <c r="G340" s="133"/>
      <c r="H340" s="134"/>
    </row>
    <row r="341" spans="1:8" x14ac:dyDescent="0.25">
      <c r="A341" s="90" t="str">
        <f>+IF(G2="","a. Categorías de activos financieros y pasivos financieros","")</f>
        <v>a. Categorías de activos financieros y pasivos financieros</v>
      </c>
      <c r="B341" s="87"/>
      <c r="C341" s="87"/>
      <c r="D341" s="87"/>
      <c r="E341" s="93"/>
      <c r="F341" s="87"/>
      <c r="G341" s="88"/>
    </row>
    <row r="342" spans="1:8" ht="22.5" x14ac:dyDescent="0.25">
      <c r="A342" s="113" t="str">
        <f>+IF(G2="","a. Se revelará el valor en libros de cada una de las categorías de activos financieros y pasivos financieros, de acuerdo con la estructura establecida en los modelos oficiales.","")</f>
        <v>a. Se revelará el valor en libros de cada una de las categorías de activos financieros y pasivos financieros, de acuerdo con la estructura establecida en los modelos oficiales.</v>
      </c>
      <c r="B342" s="87"/>
      <c r="C342" s="87"/>
      <c r="D342" s="87"/>
      <c r="E342" s="93"/>
      <c r="F342" s="87"/>
      <c r="G342" s="88"/>
    </row>
    <row r="343" spans="1:8" x14ac:dyDescent="0.25">
      <c r="A343" s="113" t="str">
        <f>+IF(G2="","b. AF y PF valorados a valor Razonable con cambio en PyG:","")</f>
        <v>b. AF y PF valorados a valor Razonable con cambio en PyG:</v>
      </c>
      <c r="B343" s="87"/>
      <c r="C343" s="87"/>
      <c r="D343" s="87"/>
      <c r="E343" s="93"/>
      <c r="F343" s="87"/>
      <c r="G343" s="88"/>
    </row>
    <row r="344" spans="1:8" ht="22.5" x14ac:dyDescent="0.25">
      <c r="A344" s="113" t="str">
        <f>+IF(G2=""," - Se informará sobre el importe de la variación en el valor razonable, durante el ejercicio y la acumulada desde su designación, e indicará el método empleado para realizar dicho cálculo.","")</f>
        <v xml:space="preserve"> - Se informará sobre el importe de la variación en el valor razonable, durante el ejercicio y la acumulada desde su designación, e indicará el método empleado para realizar dicho cálculo.</v>
      </c>
      <c r="B344" s="87"/>
      <c r="C344" s="87"/>
      <c r="D344" s="87"/>
      <c r="E344" s="93"/>
      <c r="F344" s="87"/>
      <c r="G344" s="88"/>
    </row>
    <row r="345" spans="1:8" ht="33.75" x14ac:dyDescent="0.25">
      <c r="A345" s="113" t="str">
        <f>+IF(G2="",CONCATENATE(" - Con respecto a los instrumentos financieros derivados, distintos de los que se califiquen como instrumentos de cobertura, se informará sobre la naturaleza de los instrumentos y las condiciones ","importantes que puedan afectar al importe, al calendario y a la certidumbre de los futuros flujos de efectivo."),"")</f>
        <v xml:space="preserve"> - Con respecto a los instrumentos financieros derivados, distintos de los que se califiquen como instrumentos de cobertura, se informará sobre la naturaleza de los instrumentos y las condiciones importantes que puedan afectar al importe, al calendario y a la certidumbre de los futuros flujos de efectivo.</v>
      </c>
      <c r="B345" s="87"/>
      <c r="C345" s="87"/>
      <c r="D345" s="87"/>
      <c r="E345" s="93"/>
      <c r="F345" s="87"/>
      <c r="G345" s="88"/>
    </row>
    <row r="346" spans="1:8" ht="45" x14ac:dyDescent="0.25">
      <c r="A346" s="113" t="str">
        <f>+IF(G2="",CONCATENATE(" - En caso de que la empresa haya designado activos financieros o pasivos financieros en la categoría de «Otros activos financieros a valor razonable con cambios en la cuenta de PyG» o en la de"," «Otros pasivos financieros a valor razonable con cambios en la cuenta de PyG», informará sobre el uso de esta opción, especificando el cumplimiento de los requisitos exigidos en la norma de registro y valoración."),"")</f>
        <v xml:space="preserve"> - En caso de que la empresa haya designado activos financieros o pasivos financieros en la categoría de «Otros activos financieros a valor razonable con cambios en la cuenta de PyG» o en la de «Otros pasivos financieros a valor razonable con cambios en la cuenta de PyG», informará sobre el uso de esta opción, especificando el cumplimiento de los requisitos exigidos en la norma de registro y valoración.</v>
      </c>
      <c r="B346" s="87"/>
      <c r="C346" s="87"/>
      <c r="D346" s="87"/>
      <c r="E346" s="93"/>
      <c r="F346" s="87"/>
      <c r="G346" s="88"/>
    </row>
    <row r="347" spans="1:8" x14ac:dyDescent="0.25">
      <c r="A347" s="113" t="str">
        <f>+IF(G2="","c. Reclasificaciones:","")</f>
        <v>c. Reclasificaciones:</v>
      </c>
      <c r="B347" s="87"/>
      <c r="C347" s="87"/>
      <c r="D347" s="87"/>
      <c r="E347" s="93"/>
      <c r="F347" s="87"/>
      <c r="G347" s="88"/>
    </row>
    <row r="348" spans="1:8" ht="33.75" x14ac:dyDescent="0.25">
      <c r="A348" s="111" t="str">
        <f>+IF(G2="",CONCATENATE(" - Si se hubiese reclasificado un activo financiero de forma que este pase a valorarse al coste o al coste amortizado, en lugar de al valor razonable, o viceversa, se informará sobre los importes de dicha reclasificación"," por cada categoría de activos financieros y se incluirá una justificación de la misma."),"")</f>
        <v xml:space="preserve"> - Si se hubiese reclasificado un activo financiero de forma que este pase a valorarse al coste o al coste amortizado, en lugar de al valor razonable, o viceversa, se informará sobre los importes de dicha reclasificación por cada categoría de activos financieros y se incluirá una justificación de la misma.</v>
      </c>
      <c r="B348" s="87"/>
      <c r="C348" s="87"/>
      <c r="D348" s="87"/>
      <c r="E348" s="93"/>
      <c r="F348" s="87"/>
      <c r="G348" s="88"/>
    </row>
    <row r="349" spans="1:8" x14ac:dyDescent="0.25">
      <c r="A349" s="113" t="str">
        <f>+IF(G2="","d. Clasificación por vencimientos:","")</f>
        <v>d. Clasificación por vencimientos:</v>
      </c>
      <c r="B349" s="87"/>
      <c r="C349" s="87"/>
      <c r="D349" s="87"/>
      <c r="E349" s="93"/>
      <c r="F349" s="87"/>
      <c r="G349" s="88"/>
    </row>
    <row r="350" spans="1:8" ht="45" x14ac:dyDescent="0.25">
      <c r="A350" s="113" t="str">
        <f>+IF(G2="",CONCATENATE(" -Para los activos financieros y pasivos financieros que tengan un vencimiento determinado o determinable, se deberá informar sobre los importes que venzan en cada uno de los cinco años siguientes al cierre del ejercicio"," y del resto hasta su último vencimiento. Estas indicaciones figurarán separadamente para cada una de las partidas de activos financieros y pasivos financieros conforme al modelo de balance."),"")</f>
        <v xml:space="preserve"> -Para los activos financieros y pasivos financieros que tengan un vencimiento determinado o determinable, se deberá informar sobre los importes que venzan en cada uno de los cinco años siguientes al cierre del ejercicio y del resto hasta su último vencimiento. Estas indicaciones figurarán separadamente para cada una de las partidas de activos financieros y pasivos financieros conforme al modelo de balance.</v>
      </c>
      <c r="B350" s="87"/>
      <c r="C350" s="87"/>
      <c r="D350" s="87"/>
      <c r="E350" s="93"/>
      <c r="F350" s="87"/>
      <c r="G350" s="88"/>
    </row>
    <row r="351" spans="1:8" x14ac:dyDescent="0.25">
      <c r="A351" s="113" t="str">
        <f>+IF(G2="","e. Transferencias de activos financieros:","")</f>
        <v>e. Transferencias de activos financieros:</v>
      </c>
      <c r="B351" s="87"/>
      <c r="C351" s="87"/>
      <c r="D351" s="87"/>
      <c r="E351" s="93"/>
      <c r="F351" s="87"/>
      <c r="G351" s="88"/>
    </row>
    <row r="352" spans="1:8" ht="33.75" x14ac:dyDescent="0.25">
      <c r="A352" s="113" t="str">
        <f>+IF(G2="",CONCATENATE(" - Cuando la empresa hubiese realizado cesiones de activos financieros de tal forma que una parte de los mismos, o su totalidad, no cumpla las condiciones para la baja del balance, señaladas"," en el apartado 2.9 de la norma de registro y valoración relativa a instrumentos financieros, proporcionará la siguiente información agrupada por clases de activos:"),"")</f>
        <v xml:space="preserve"> - Cuando la empresa hubiese realizado cesiones de activos financieros de tal forma que una parte de los mismos, o su totalidad, no cumpla las condiciones para la baja del balance, señaladas en el apartado 2.9 de la norma de registro y valoración relativa a instrumentos financieros, proporcionará la siguiente información agrupada por clases de activos:</v>
      </c>
      <c r="B352" s="87"/>
      <c r="C352" s="87"/>
      <c r="D352" s="87"/>
      <c r="E352" s="93"/>
      <c r="F352" s="87"/>
      <c r="G352" s="88"/>
    </row>
    <row r="353" spans="1:7" x14ac:dyDescent="0.25">
      <c r="A353" s="136" t="str">
        <f>+IF($G$2="","- La naturaleza de los activos cedidos.","")</f>
        <v>- La naturaleza de los activos cedidos.</v>
      </c>
      <c r="B353" s="87"/>
      <c r="C353" s="87"/>
      <c r="D353" s="87"/>
      <c r="E353" s="93"/>
      <c r="F353" s="87"/>
      <c r="G353" s="88"/>
    </row>
    <row r="354" spans="1:7" x14ac:dyDescent="0.25">
      <c r="A354" s="136" t="str">
        <f>+IF($G$2="","- La naturaleza de los riesgos y beneficios inherentes a la propiedad a los que la empresa permanece expuesta.","")</f>
        <v>- La naturaleza de los riesgos y beneficios inherentes a la propiedad a los que la empresa permanece expuesta.</v>
      </c>
      <c r="B354" s="87"/>
      <c r="C354" s="87"/>
      <c r="D354" s="87"/>
      <c r="E354" s="93"/>
      <c r="F354" s="87"/>
      <c r="G354" s="88"/>
    </row>
    <row r="355" spans="1:7" x14ac:dyDescent="0.25">
      <c r="A355" s="136" t="str">
        <f>+IF($G$2="","- El valor en libros de los activos cedidos y los pasivos asociados, que la empresa mantenga registrados, y","")</f>
        <v>- El valor en libros de los activos cedidos y los pasivos asociados, que la empresa mantenga registrados, y</v>
      </c>
      <c r="B355" s="87"/>
      <c r="C355" s="87"/>
      <c r="D355" s="87"/>
      <c r="E355" s="93"/>
      <c r="F355" s="87"/>
      <c r="G355" s="88"/>
    </row>
    <row r="356" spans="1:7" ht="33.75" x14ac:dyDescent="0.25">
      <c r="A356" s="136" t="str">
        <f>+IF($G$2="",CONCATENATE("- Cuando la empresa reconozca los activos en función de su implicación continuada, el valor en libros de los activos que inicialmente figuraban en el balance, el valor en libros de los activos ","que la empresa continúa reconociendo y el valor en libros de los pasivos asociados."),"")</f>
        <v>- Cuando la empresa reconozca los activos en función de su implicación continuada, el valor en libros de los activos que inicialmente figuraban en el balance, el valor en libros de los activos que la empresa continúa reconociendo y el valor en libros de los pasivos asociados.</v>
      </c>
      <c r="B356" s="87"/>
      <c r="C356" s="87"/>
      <c r="D356" s="87"/>
      <c r="E356" s="93"/>
      <c r="F356" s="87"/>
      <c r="G356" s="88"/>
    </row>
    <row r="357" spans="1:7" x14ac:dyDescent="0.25">
      <c r="A357" s="113" t="str">
        <f>+IF(G2="","f. Activos cedidos y aceptados en garantía:","")</f>
        <v>f. Activos cedidos y aceptados en garantía:</v>
      </c>
      <c r="B357" s="87"/>
      <c r="C357" s="87"/>
      <c r="D357" s="87"/>
      <c r="E357" s="93"/>
      <c r="F357" s="87"/>
      <c r="G357" s="88"/>
    </row>
    <row r="358" spans="1:7" ht="22.5" x14ac:dyDescent="0.25">
      <c r="A358" s="113" t="str">
        <f>+IF(G2=""," - Se informará del valor en libros de los activos financieros entregados como garantía, de la clase a la que pertenecen, así como de los plazos y condiciones relacionados con dicha operación de garantía.","")</f>
        <v xml:space="preserve"> - Se informará del valor en libros de los activos financieros entregados como garantía, de la clase a la que pertenecen, así como de los plazos y condiciones relacionados con dicha operación de garantía.</v>
      </c>
      <c r="B358" s="87"/>
      <c r="C358" s="87"/>
      <c r="D358" s="87"/>
      <c r="E358" s="93"/>
      <c r="F358" s="87"/>
      <c r="G358" s="88"/>
    </row>
    <row r="359" spans="1:7" ht="22.5" x14ac:dyDescent="0.25">
      <c r="A359" s="113" t="str">
        <f>+IF(G2=""," - Si la empresa mantuviese activos de terceros en garantía, ya sean financieros o no, de los que pueda disponer aunque no se hubiese producido el impago, informará sobre:","")</f>
        <v xml:space="preserve"> - Si la empresa mantuviese activos de terceros en garantía, ya sean financieros o no, de los que pueda disponer aunque no se hubiese producido el impago, informará sobre:</v>
      </c>
      <c r="B359" s="87"/>
      <c r="C359" s="87"/>
      <c r="D359" s="87"/>
      <c r="E359" s="93"/>
      <c r="F359" s="87"/>
      <c r="G359" s="88"/>
    </row>
    <row r="360" spans="1:7" x14ac:dyDescent="0.25">
      <c r="A360" s="136" t="str">
        <f>+IF($G$2="","- El valor razonable del activo recibido en garantía.","")</f>
        <v>- El valor razonable del activo recibido en garantía.</v>
      </c>
      <c r="B360" s="87"/>
      <c r="C360" s="87"/>
      <c r="D360" s="87"/>
      <c r="E360" s="93"/>
      <c r="F360" s="87"/>
      <c r="G360" s="88"/>
    </row>
    <row r="361" spans="1:7" ht="22.5" x14ac:dyDescent="0.25">
      <c r="A361" s="136" t="str">
        <f>+IF($G$2="","- El valor razonable de cualquier activo recibido en garantía del que la empresa haya dispuesto y si tiene la obligación de devolverlo o no, y","")</f>
        <v>- El valor razonable de cualquier activo recibido en garantía del que la empresa haya dispuesto y si tiene la obligación de devolverlo o no, y</v>
      </c>
      <c r="B361" s="87"/>
      <c r="C361" s="87"/>
      <c r="D361" s="87"/>
      <c r="E361" s="93"/>
      <c r="F361" s="87"/>
      <c r="G361" s="88"/>
    </row>
    <row r="362" spans="1:7" x14ac:dyDescent="0.25">
      <c r="A362" s="136" t="str">
        <f>+IF($G$2="","- Los plazos y condiciones relativos al uso, por parte de la empresa, de los activos recibidos en garantía.","")</f>
        <v>- Los plazos y condiciones relativos al uso, por parte de la empresa, de los activos recibidos en garantía.</v>
      </c>
      <c r="B362" s="87"/>
      <c r="C362" s="87"/>
      <c r="D362" s="87"/>
      <c r="E362" s="93"/>
      <c r="F362" s="87"/>
      <c r="G362" s="88"/>
    </row>
    <row r="363" spans="1:7" x14ac:dyDescent="0.25">
      <c r="A363" s="113" t="str">
        <f>+IF(G2="","g. Correcciones por deterioro valor originadas por el riesgo de crédito:","")</f>
        <v>g. Correcciones por deterioro valor originadas por el riesgo de crédito:</v>
      </c>
      <c r="B363" s="87"/>
      <c r="C363" s="87"/>
      <c r="D363" s="87"/>
      <c r="E363" s="93"/>
      <c r="F363" s="87"/>
      <c r="G363" s="88"/>
    </row>
    <row r="364" spans="1:7" ht="22.5" x14ac:dyDescent="0.25">
      <c r="A364" s="113" t="str">
        <f>+IF(G2=""," - Se presentará, para cada clase de activos financieros, un análisis del movimiento de las cuentas correctoras representativas de las pérdidas por deterioro originadas por el riesgo de crédito","")</f>
        <v xml:space="preserve"> - Se presentará, para cada clase de activos financieros, un análisis del movimiento de las cuentas correctoras representativas de las pérdidas por deterioro originadas por el riesgo de crédito</v>
      </c>
      <c r="B364" s="87"/>
      <c r="C364" s="87"/>
      <c r="D364" s="87"/>
      <c r="E364" s="93"/>
      <c r="F364" s="87"/>
      <c r="G364" s="88"/>
    </row>
    <row r="365" spans="1:7" x14ac:dyDescent="0.25">
      <c r="A365" s="113" t="str">
        <f>+IF(G2="","h. Impago e incumplimiento de condiciones contractuales:","")</f>
        <v>h. Impago e incumplimiento de condiciones contractuales:</v>
      </c>
      <c r="B365" s="87"/>
      <c r="C365" s="87"/>
      <c r="D365" s="87"/>
      <c r="E365" s="93"/>
      <c r="F365" s="87"/>
      <c r="G365" s="88"/>
    </row>
    <row r="366" spans="1:7" x14ac:dyDescent="0.25">
      <c r="A366" s="113" t="str">
        <f>+IF(G2=""," - En relación con los préstamos pendientes de pago al cierre del ejercicio, se informará de:","")</f>
        <v xml:space="preserve"> - En relación con los préstamos pendientes de pago al cierre del ejercicio, se informará de:</v>
      </c>
      <c r="B366" s="87"/>
      <c r="C366" s="87"/>
      <c r="D366" s="87"/>
      <c r="E366" s="93"/>
      <c r="F366" s="87"/>
      <c r="G366" s="88"/>
    </row>
    <row r="367" spans="1:7" x14ac:dyDescent="0.25">
      <c r="A367" s="136" t="str">
        <f>+IF($G$2="","- Los detalles de cualquier impago del principal o intereses que se haya producido durante el ejercicio.","")</f>
        <v>- Los detalles de cualquier impago del principal o intereses que se haya producido durante el ejercicio.</v>
      </c>
      <c r="B367" s="87"/>
      <c r="C367" s="87"/>
      <c r="D367" s="87"/>
      <c r="E367" s="93"/>
      <c r="F367" s="87"/>
      <c r="G367" s="88"/>
    </row>
    <row r="368" spans="1:7" ht="33.75" x14ac:dyDescent="0.25">
      <c r="A368" s="136" t="str">
        <f>+IF($G$2="","- El valor en libros en la fecha de cierre del ejercicio de aquellos préstamos en los que se hubiese producido un incumplimiento por
impago, y","")</f>
        <v>- El valor en libros en la fecha de cierre del ejercicio de aquellos préstamos en los que se hubiese producido un incumplimiento por
impago, y</v>
      </c>
      <c r="B368" s="87"/>
      <c r="C368" s="87"/>
      <c r="D368" s="87"/>
      <c r="E368" s="93"/>
      <c r="F368" s="87"/>
      <c r="G368" s="88"/>
    </row>
    <row r="369" spans="1:8" ht="22.5" x14ac:dyDescent="0.25">
      <c r="A369" s="136" t="str">
        <f>+IF($G$2="","- Si el impago ha sido subsanado o se han renegociado las condiciones del préstamo, antes de la fecha de formulación de las cuentas anuales.","")</f>
        <v>- Si el impago ha sido subsanado o se han renegociado las condiciones del préstamo, antes de la fecha de formulación de las cuentas anuales.</v>
      </c>
      <c r="B369" s="87"/>
      <c r="C369" s="87"/>
      <c r="D369" s="87"/>
      <c r="E369" s="93"/>
      <c r="F369" s="87"/>
      <c r="G369" s="88"/>
    </row>
    <row r="370" spans="1:8" ht="45" x14ac:dyDescent="0.25">
      <c r="A370" s="113" t="str">
        <f>+IF($G$2="",CONCATENATE("- Si durante el ejercicio se hubiese producido un incumplimiento contractual distinto del impago, y siempre que este hecho otorgase al prestamista el derecho a reclamar el pago anticipado,"," se suministrará una información similar a la descrita, excepto si el incumplimiento se hubiese subsanado o las condiciones se hubiesen renegociado antes de la fecha de cierre del ejercicio."),"")</f>
        <v>- Si durante el ejercicio se hubiese producido un incumplimiento contractual distinto del impago, y siempre que este hecho otorgase al prestamista el derecho a reclamar el pago anticipado, se suministrará una información similar a la descrita, excepto si el incumplimiento se hubiese subsanado o las condiciones se hubiesen renegociado antes de la fecha de cierre del ejercicio.</v>
      </c>
      <c r="B370" s="87"/>
      <c r="C370" s="87"/>
      <c r="D370" s="87"/>
      <c r="E370" s="93"/>
      <c r="F370" s="87"/>
      <c r="G370" s="88"/>
    </row>
    <row r="371" spans="1:8" x14ac:dyDescent="0.25">
      <c r="A371" s="113" t="str">
        <f>+IF(G2="","i. Deudas con características especiales:","")</f>
        <v>i. Deudas con características especiales:</v>
      </c>
      <c r="B371" s="87"/>
      <c r="C371" s="87"/>
      <c r="D371" s="87"/>
      <c r="E371" s="93"/>
      <c r="F371" s="87"/>
      <c r="G371" s="88"/>
    </row>
    <row r="372" spans="1:8" ht="22.5" x14ac:dyDescent="0.25">
      <c r="A372" s="136" t="str">
        <f>+IF($G$2="","- Cuando la empresa tenga deudas con características especiales, informará de la naturaleza de las deudas, y de sus importes y características, desglosando cuando proceda si son con empresas del grupo o asociadas.","")</f>
        <v>- Cuando la empresa tenga deudas con características especiales, informará de la naturaleza de las deudas, y de sus importes y características, desglosando cuando proceda si son con empresas del grupo o asociadas.</v>
      </c>
      <c r="B372" s="87"/>
      <c r="C372" s="87"/>
      <c r="D372" s="87"/>
      <c r="E372" s="93"/>
      <c r="F372" s="87"/>
      <c r="G372" s="88"/>
    </row>
    <row r="373" spans="1:8" s="70" customFormat="1" x14ac:dyDescent="0.25">
      <c r="A373" s="90"/>
      <c r="B373" s="78"/>
      <c r="C373" s="78"/>
      <c r="D373" s="78"/>
      <c r="E373" s="72"/>
      <c r="F373" s="78"/>
      <c r="G373" s="79"/>
      <c r="H373" s="72"/>
    </row>
    <row r="374" spans="1:8" s="135" customFormat="1" x14ac:dyDescent="0.25">
      <c r="A374" s="131" t="str">
        <f>+IF(G2="","9.2.2 Información relacionada con la cuenta de pérdidas y ganancias y el patrimonio neto","")</f>
        <v>9.2.2 Información relacionada con la cuenta de pérdidas y ganancias y el patrimonio neto</v>
      </c>
      <c r="B374" s="132"/>
      <c r="C374" s="132"/>
      <c r="D374" s="132"/>
      <c r="E374" s="93"/>
      <c r="F374" s="132"/>
      <c r="G374" s="133"/>
      <c r="H374" s="134"/>
    </row>
    <row r="375" spans="1:8" x14ac:dyDescent="0.25">
      <c r="A375" s="113" t="str">
        <f>+IF(G2="","a. Pérdidas o ganancias netas procedentes de las distintas categorías de instrumentos financieros.","")</f>
        <v>a. Pérdidas o ganancias netas procedentes de las distintas categorías de instrumentos financieros.</v>
      </c>
      <c r="B375" s="87"/>
      <c r="C375" s="87"/>
      <c r="D375" s="87"/>
      <c r="E375" s="93"/>
      <c r="F375" s="87"/>
      <c r="G375" s="88"/>
    </row>
    <row r="376" spans="1:8" x14ac:dyDescent="0.25">
      <c r="A376" s="113" t="str">
        <f>+IF(G2="","b. Ingresos y gastos financieros calculados por aplicación del método del tipo de interés efectivo.","")</f>
        <v>b. Ingresos y gastos financieros calculados por aplicación del método del tipo de interés efectivo.</v>
      </c>
      <c r="B376" s="87"/>
      <c r="C376" s="87"/>
      <c r="D376" s="87"/>
      <c r="E376" s="93"/>
      <c r="F376" s="87"/>
      <c r="G376" s="88"/>
    </row>
    <row r="377" spans="1:8" ht="22.5" x14ac:dyDescent="0.25">
      <c r="A377" s="113" t="str">
        <f>+IF(G2="","c. Importe de las correcciones valorativas por deterioro para cada clase de activos financieros, así como el importe de cualquier ingreso financiero imputado en la cuenta de pérdidas y ganancias relacionado con tales activos.","")</f>
        <v>c. Importe de las correcciones valorativas por deterioro para cada clase de activos financieros, así como el importe de cualquier ingreso financiero imputado en la cuenta de pérdidas y ganancias relacionado con tales activos.</v>
      </c>
      <c r="B377" s="87"/>
      <c r="C377" s="87"/>
      <c r="D377" s="87"/>
      <c r="E377" s="93"/>
      <c r="F377" s="87"/>
      <c r="G377" s="88"/>
    </row>
    <row r="378" spans="1:8" s="70" customFormat="1" x14ac:dyDescent="0.25">
      <c r="A378" s="90"/>
      <c r="B378" s="78"/>
      <c r="C378" s="78"/>
      <c r="D378" s="78"/>
      <c r="E378" s="72"/>
      <c r="F378" s="78"/>
      <c r="G378" s="79"/>
      <c r="H378" s="72"/>
    </row>
    <row r="379" spans="1:8" s="135" customFormat="1" x14ac:dyDescent="0.25">
      <c r="A379" s="131" t="str">
        <f>+IF(G2="","9.2.3 Otra información a incluir en la Memoria","")</f>
        <v>9.2.3 Otra información a incluir en la Memoria</v>
      </c>
      <c r="B379" s="132"/>
      <c r="C379" s="132"/>
      <c r="D379" s="132"/>
      <c r="E379" s="93"/>
      <c r="F379" s="132"/>
      <c r="G379" s="133"/>
      <c r="H379" s="134"/>
    </row>
    <row r="380" spans="1:8" x14ac:dyDescent="0.25">
      <c r="A380" s="90" t="str">
        <f>+IF(G2="","a. Contabilidad de coberturas","")</f>
        <v>a. Contabilidad de coberturas</v>
      </c>
      <c r="B380" s="87"/>
      <c r="C380" s="87"/>
      <c r="D380" s="87"/>
      <c r="E380" s="93"/>
      <c r="F380" s="87"/>
      <c r="G380" s="88"/>
    </row>
    <row r="381" spans="1:8" ht="45" x14ac:dyDescent="0.25">
      <c r="A381" s="90" t="str">
        <f>+IF(G2="",CONCATENATE(" - La empresa deberá incluir, por clases de cobertura contable, una descripción detallada de las operaciones de cobertura que realice, de los instrumentos financieros designados como"," instrumentos de cobertura, así como de sus valores razonables en la fecha de cierre de ejercicio y de la naturaleza de los riesgos que han sido cubiertos."," En particular, deberá justificar que se cumplen los requisitos exigidos en la norma de registro y valoración relativa a instrumentos financieros."),"")</f>
        <v xml:space="preserve"> - La empresa deberá incluir, por clases de cobertura contable, una descripción detallada de las operaciones de cobertura que realice, de los instrumentos financieros designados como instrumentos de cobertura, así como de sus valores razonables en la fecha de cierre de ejercicio y de la naturaleza de los riesgos que han sido cubiertos. En particular, deberá justificar que se cumplen los requisitos exigidos en la norma de registro y valoración relativa a instrumentos financieros.</v>
      </c>
      <c r="B381" s="87"/>
      <c r="C381" s="87"/>
      <c r="D381" s="87"/>
      <c r="E381" s="93"/>
      <c r="F381" s="87"/>
      <c r="G381" s="88"/>
    </row>
    <row r="382" spans="1:8" x14ac:dyDescent="0.25">
      <c r="A382" s="90" t="str">
        <f>+IF(G2=""," - Adicionalmente se informará de:","")</f>
        <v xml:space="preserve"> - Adicionalmente se informará de:</v>
      </c>
      <c r="B382" s="87"/>
      <c r="C382" s="87"/>
      <c r="D382" s="87"/>
      <c r="E382" s="93"/>
      <c r="F382" s="87"/>
      <c r="G382" s="88"/>
    </row>
    <row r="383" spans="1:8" ht="22.5" x14ac:dyDescent="0.25">
      <c r="A383" s="116" t="str">
        <f>IF(G2=""," a. Los ejercicios en los cuales se espera que ocurran los flujos de efectivo y los ejercicios en los cuales se espera que afecten a la cuenta de pérdidas y ganancias","")</f>
        <v xml:space="preserve"> a. Los ejercicios en los cuales se espera que ocurran los flujos de efectivo y los ejercicios en los cuales se espera que afecten a la cuenta de pérdidas y ganancias</v>
      </c>
      <c r="B383" s="87"/>
      <c r="C383" s="87"/>
      <c r="D383" s="87"/>
      <c r="E383" s="93"/>
      <c r="F383" s="87"/>
      <c r="G383" s="88"/>
    </row>
    <row r="384" spans="1:8" ht="33.75" x14ac:dyDescent="0.25">
      <c r="A384" s="116" t="str">
        <f>IF(G2=""," b. El importe reconocido en el patrimonio neto durante el ejercicio y el importe que ha sido imputado a la cuenta de pérdidas y ganancias desde el patrimonio neto, detallando los importes incluidos en cada partida de la cuenta de pérdidas y ganancias.","")</f>
        <v xml:space="preserve"> b. El importe reconocido en el patrimonio neto durante el ejercicio y el importe que ha sido imputado a la cuenta de pérdidas y ganancias desde el patrimonio neto, detallando los importes incluidos en cada partida de la cuenta de pérdidas y ganancias.</v>
      </c>
      <c r="B384" s="87"/>
      <c r="C384" s="87"/>
      <c r="D384" s="87"/>
      <c r="E384" s="93"/>
      <c r="F384" s="87"/>
      <c r="G384" s="88"/>
    </row>
    <row r="385" spans="1:8" ht="33.75" x14ac:dyDescent="0.25">
      <c r="A385" s="116" t="str">
        <f>IF(G2="",CONCATENATE(" c. El importe que se haya reducido del patrimonio neto durante el ejercicio y se haya incluido en la valoración inicial del precio de adquisición o del valor en libros de un activo o"," pasivo no financiero, cuando la partida cubierta sea una transacción prevista altamente probable, y"),"")</f>
        <v xml:space="preserve"> c. El importe que se haya reducido del patrimonio neto durante el ejercicio y se haya incluido en la valoración inicial del precio de adquisición o del valor en libros de un activo o pasivo no financiero, cuando la partida cubierta sea una transacción prevista altamente probable, y</v>
      </c>
      <c r="B385" s="87"/>
      <c r="C385" s="87"/>
      <c r="D385" s="87"/>
      <c r="E385" s="93"/>
      <c r="F385" s="87"/>
      <c r="G385" s="88"/>
    </row>
    <row r="386" spans="1:8" ht="22.5" x14ac:dyDescent="0.25">
      <c r="A386" s="116" t="str">
        <f>IF(G2=""," d. Todas las transacciones previstas para las que previamente se haya aplicado contabilidad de coberturas, pero que no se espera que vayan a ocurrir","")</f>
        <v xml:space="preserve"> d. Todas las transacciones previstas para las que previamente se haya aplicado contabilidad de coberturas, pero que no se espera que vayan a ocurrir</v>
      </c>
      <c r="B386" s="87"/>
      <c r="C386" s="87"/>
      <c r="D386" s="87"/>
      <c r="E386" s="93"/>
      <c r="F386" s="87"/>
      <c r="G386" s="88"/>
    </row>
    <row r="387" spans="1:8" ht="22.5" x14ac:dyDescent="0.25">
      <c r="A387" s="90" t="str">
        <f>+IF(G2=""," - En las coberturas de valor razonable también se informará sobre el importe de las pérdidas o ganancias del instrumento de cobertura y de las pérdidas o ganancias de la partida cubierta atribuibles al riesgo cubierto.","")</f>
        <v xml:space="preserve"> - En las coberturas de valor razonable también se informará sobre el importe de las pérdidas o ganancias del instrumento de cobertura y de las pérdidas o ganancias de la partida cubierta atribuibles al riesgo cubierto.</v>
      </c>
      <c r="B387" s="87"/>
      <c r="C387" s="87"/>
      <c r="D387" s="87"/>
      <c r="E387" s="93"/>
      <c r="F387" s="87"/>
      <c r="G387" s="88"/>
    </row>
    <row r="388" spans="1:8" ht="22.5" x14ac:dyDescent="0.25">
      <c r="A388" s="90" t="str">
        <f>+IF(G2=""," - Asimismo, se revelará el importe de la ineficacia registrada en la cuenta de pérdidas y ganancias en relación con la cobertura de los flujos de efectivo y con la cobertura de la inversión neta en negocios en el extranjero.","")</f>
        <v xml:space="preserve"> - Asimismo, se revelará el importe de la ineficacia registrada en la cuenta de pérdidas y ganancias en relación con la cobertura de los flujos de efectivo y con la cobertura de la inversión neta en negocios en el extranjero.</v>
      </c>
      <c r="B388" s="87"/>
      <c r="C388" s="87"/>
      <c r="D388" s="87"/>
      <c r="E388" s="93"/>
      <c r="F388" s="87"/>
      <c r="G388" s="88"/>
    </row>
    <row r="389" spans="1:8" x14ac:dyDescent="0.25">
      <c r="A389" s="90" t="str">
        <f>+IF(G2="","b. Valor razonable","")</f>
        <v>b. Valor razonable</v>
      </c>
      <c r="B389" s="87"/>
      <c r="C389" s="87"/>
      <c r="D389" s="87"/>
      <c r="E389" s="93"/>
      <c r="F389" s="87"/>
      <c r="G389" s="88"/>
    </row>
    <row r="390" spans="1:8" x14ac:dyDescent="0.25">
      <c r="A390" s="90" t="str">
        <f>+IF(G2=""," - Revelar el valor razonable de cada clase de instrumentos financieros y comparación con su correspondiente en libros.","")</f>
        <v xml:space="preserve"> - Revelar el valor razonable de cada clase de instrumentos financieros y comparación con su correspondiente en libros.</v>
      </c>
      <c r="B390" s="87"/>
      <c r="C390" s="87"/>
      <c r="D390" s="87"/>
      <c r="E390" s="93"/>
      <c r="F390" s="87"/>
      <c r="G390" s="88"/>
      <c r="H390" s="83"/>
    </row>
    <row r="391" spans="1:8" x14ac:dyDescent="0.25">
      <c r="A391" s="90" t="str">
        <f>+IF($G$2=""," - No será necesario revelar el valor razonable en los siguientes supuestos:","")</f>
        <v xml:space="preserve"> - No será necesario revelar el valor razonable en los siguientes supuestos:</v>
      </c>
      <c r="B391" s="87"/>
      <c r="C391" s="87"/>
      <c r="D391" s="87"/>
      <c r="E391" s="93"/>
      <c r="F391" s="87"/>
      <c r="G391" s="88"/>
      <c r="H391" s="83"/>
    </row>
    <row r="392" spans="1:8" ht="22.5" x14ac:dyDescent="0.25">
      <c r="A392" s="136" t="str">
        <f>+IF($G$2="","* Cuando el valor en libros constituya una aproximación aceptable del valor razonable; por ejemplo, en el caso de los créditos y débitos por operaciones comerciales a corto plazo.","")</f>
        <v>* Cuando el valor en libros constituya una aproximación aceptable del valor razonable; por ejemplo, en el caso de los créditos y débitos por operaciones comerciales a corto plazo.</v>
      </c>
      <c r="B392" s="87"/>
      <c r="C392" s="87"/>
      <c r="D392" s="87"/>
      <c r="E392" s="93"/>
      <c r="F392" s="87"/>
      <c r="G392" s="88"/>
      <c r="H392" s="83"/>
    </row>
    <row r="393" spans="1:8" ht="22.5" x14ac:dyDescent="0.25">
      <c r="A393" s="136" t="str">
        <f>+IF($G$2="","* Cuando se trate de instrumentos de patrimonio no cotizados en un mercado activo y los derivados que tengan a estos por subyacente, que, según lo establecido en la norma de registro y valoración novena, se valoren por su coste.","")</f>
        <v>* Cuando se trate de instrumentos de patrimonio no cotizados en un mercado activo y los derivados que tengan a estos por subyacente, que, según lo establecido en la norma de registro y valoración novena, se valoren por su coste.</v>
      </c>
      <c r="B393" s="87"/>
      <c r="C393" s="87"/>
      <c r="D393" s="87"/>
      <c r="E393" s="93"/>
      <c r="F393" s="87"/>
      <c r="G393" s="88"/>
      <c r="H393" s="83"/>
    </row>
    <row r="394" spans="1:8" ht="33.75" x14ac:dyDescent="0.25">
      <c r="A394" s="136" t="str">
        <f>+IF($G$2="",CONCATENATE("En este caso, la empresa revelará este hecho y describirá el instrumento financiero, su valor en libros y la explicación de las causas que impiden la determinación fiable de"," su valor razonable. Igualmente, se informará sobre si la empresa tiene o no la intención de enajenarlo y cuándo."),"")</f>
        <v>En este caso, la empresa revelará este hecho y describirá el instrumento financiero, su valor en libros y la explicación de las causas que impiden la determinación fiable de su valor razonable. Igualmente, se informará sobre si la empresa tiene o no la intención de enajenarlo y cuándo.</v>
      </c>
      <c r="B394" s="87"/>
      <c r="C394" s="87"/>
      <c r="D394" s="87"/>
      <c r="E394" s="93"/>
      <c r="F394" s="87"/>
      <c r="G394" s="88"/>
      <c r="H394" s="83"/>
    </row>
    <row r="395" spans="1:8" ht="22.5" x14ac:dyDescent="0.25">
      <c r="A395" s="136" t="str">
        <f>+IF(G2="","En el caso de baja del balance del instrumento financiero durante el ejercicio, se revelará este hecho, así como el valor en libros y el importe de la pérdida o ganancia reconocida en el momento de la baja.","")</f>
        <v>En el caso de baja del balance del instrumento financiero durante el ejercicio, se revelará este hecho, así como el valor en libros y el importe de la pérdida o ganancia reconocida en el momento de la baja.</v>
      </c>
      <c r="B395" s="87"/>
      <c r="C395" s="87"/>
      <c r="D395" s="87"/>
      <c r="E395" s="93"/>
      <c r="F395" s="87"/>
      <c r="G395" s="88"/>
      <c r="H395" s="83"/>
    </row>
    <row r="396" spans="1:8" ht="45" x14ac:dyDescent="0.25">
      <c r="A396" s="90" t="str">
        <f>+IF(G2="",CONCATENATE(" También se indicará si el valor razonable de los activos financieros y pasivos financieros se determina, en su totalidad o en parte, tomando como referencia los precios cotizados en mercados ","activos o se estima utilizando una técnica de valoración. En este último caso se señalarán las hipótesis y metodologías consideradas en la estimación del valor razonable para cada clase de activos financieros y pasivos financieros."),"")</f>
        <v xml:space="preserve"> También se indicará si el valor razonable de los activos financieros y pasivos financieros se determina, en su totalidad o en parte, tomando como referencia los precios cotizados en mercados activos o se estima utilizando una técnica de valoración. En este último caso se señalarán las hipótesis y metodologías consideradas en la estimación del valor razonable para cada clase de activos financieros y pasivos financieros.</v>
      </c>
      <c r="B396" s="87"/>
      <c r="C396" s="87"/>
      <c r="D396" s="87"/>
      <c r="E396" s="93"/>
      <c r="F396" s="87"/>
      <c r="G396" s="88"/>
      <c r="H396" s="83"/>
    </row>
    <row r="397" spans="1:8" ht="56.25" x14ac:dyDescent="0.25">
      <c r="A397" s="90" t="str">
        <f>+IF(G2="",CONCATENATE(" La empresa revelará el hecho de que los valores razonables registrados o sobre los que se ha informado en la memoria se determinan, total o parcialmente, utilizando técnicas de valoración ","fundamentadas en hipótesis que no se apoyan en condiciones de mercado en el mismo instrumento ni en datos de mercado observables que estén disponibles. Cuando el valor razonable"," se hubiese determinado según lo dispuesto en este párrafo, se informará del importe total de la variación de valor razonable imputado a la cuenta de pérdidas y ganancias del ejercicio."),"")</f>
        <v xml:space="preserve"> La empresa revelará el hecho de que los valores razonables registrados o sobre los que se ha informado en la memoria se determinan, total o parcialmente, utilizando técnicas de valoración fundamentadas en hipótesis que no se apoyan en condiciones de mercado en el mismo instrumento ni en datos de mercado observables que estén disponibles. Cuando el valor razonable se hubiese determinado según lo dispuesto en este párrafo, se informará del importe total de la variación de valor razonable imputado a la cuenta de pérdidas y ganancias del ejercicio.</v>
      </c>
      <c r="B397" s="87"/>
      <c r="C397" s="87"/>
      <c r="D397" s="87"/>
      <c r="E397" s="93"/>
      <c r="F397" s="87"/>
      <c r="G397" s="88"/>
      <c r="H397" s="83"/>
    </row>
    <row r="398" spans="1:8" ht="22.5" x14ac:dyDescent="0.25">
      <c r="A398" s="90" t="str">
        <f>+IF(G2=""," - Las variaciones en el valor registradas en la cuenta de pérdidas y ganancias por cada categoría de instrumentos financieros (art. 260 LSC.)","")</f>
        <v xml:space="preserve"> - Las variaciones en el valor registradas en la cuenta de pérdidas y ganancias por cada categoría de instrumentos financieros (art. 260 LSC.)</v>
      </c>
      <c r="B398" s="87"/>
      <c r="C398" s="87"/>
      <c r="D398" s="87"/>
      <c r="E398" s="93"/>
      <c r="F398" s="87"/>
      <c r="G398" s="88"/>
      <c r="H398" s="83"/>
    </row>
    <row r="399" spans="1:8" ht="22.5" x14ac:dyDescent="0.25">
      <c r="A399" s="90" t="str">
        <f>+IF(G2=""," - Si se trata de instrumentos financieros derivados, su naturaleza y condiciones principales de importe y calendario y los movimientos de la reserva por valor razonable durante el ejercicio (art. 260 LSC.)","")</f>
        <v xml:space="preserve"> - Si se trata de instrumentos financieros derivados, su naturaleza y condiciones principales de importe y calendario y los movimientos de la reserva por valor razonable durante el ejercicio (art. 260 LSC.)</v>
      </c>
      <c r="B399" s="87"/>
      <c r="C399" s="87"/>
      <c r="D399" s="87"/>
      <c r="E399" s="93"/>
      <c r="F399" s="87"/>
      <c r="G399" s="88"/>
      <c r="H399" s="83"/>
    </row>
    <row r="400" spans="1:8" x14ac:dyDescent="0.25">
      <c r="A400" s="90" t="str">
        <f>+IF(G2="","c. Empresas del grupo, multigrupo y asociadas","")</f>
        <v>c. Empresas del grupo, multigrupo y asociadas</v>
      </c>
      <c r="B400" s="87"/>
      <c r="C400" s="87"/>
      <c r="D400" s="87"/>
      <c r="E400" s="93"/>
      <c r="F400" s="87"/>
      <c r="G400" s="88"/>
      <c r="H400" s="83"/>
    </row>
    <row r="401" spans="1:8" x14ac:dyDescent="0.25">
      <c r="A401" s="113" t="str">
        <f>+IF(G2=""," 1) Denominación, domicilio y forma jurídica de las empresas del grupo, especificando:","")</f>
        <v xml:space="preserve"> 1) Denominación, domicilio y forma jurídica de las empresas del grupo, especificando:</v>
      </c>
      <c r="B401" s="87"/>
      <c r="C401" s="87"/>
      <c r="D401" s="87"/>
      <c r="E401" s="93"/>
      <c r="F401" s="87"/>
      <c r="G401" s="88"/>
      <c r="H401" s="83"/>
    </row>
    <row r="402" spans="1:8" x14ac:dyDescent="0.25">
      <c r="A402" s="136" t="str">
        <f>+IF(G2="","- Actividades que ejercen.","")</f>
        <v>- Actividades que ejercen.</v>
      </c>
      <c r="B402" s="87"/>
      <c r="C402" s="87"/>
      <c r="D402" s="87"/>
      <c r="E402" s="93"/>
      <c r="F402" s="87"/>
      <c r="G402" s="88"/>
      <c r="H402" s="83"/>
    </row>
    <row r="403" spans="1:8" x14ac:dyDescent="0.25">
      <c r="A403" s="136" t="str">
        <f>+IF(G2="","- Fracción de capital y de los derechos de voto que se posee direc ta e indirectamente, distinguiendo entre ambos.","")</f>
        <v>- Fracción de capital y de los derechos de voto que se posee direc ta e indirectamente, distinguiendo entre ambos.</v>
      </c>
      <c r="B403" s="87"/>
      <c r="C403" s="87"/>
      <c r="D403" s="87"/>
      <c r="E403" s="93"/>
      <c r="F403" s="87"/>
      <c r="G403" s="88"/>
      <c r="H403" s="83"/>
    </row>
    <row r="404" spans="1:8" ht="45" x14ac:dyDescent="0.25">
      <c r="A404" s="136" t="str">
        <f>+IF(G2="",CONCATENATE("- Importe del capital, reservas, otras partidas del patrimonio neto y resul tado del último ejercicio que se derive de los criterios incluidos en el Código de Comercio y sus normas de desarrollo, ","diferenciando el resultado de explotación y desglosando el de operaciones continuadas y el de operaciones interrumpidas, en caso de que la empresa del grupo esté obligada a dar esta información en sus cuentas anuales individuales.."),"")</f>
        <v>- Importe del capital, reservas, otras partidas del patrimonio neto y resul tado del último ejercicio que se derive de los criterios incluidos en el Código de Comercio y sus normas de desarrollo, diferenciando el resultado de explotación y desglosando el de operaciones continuadas y el de operaciones interrumpidas, en caso de que la empresa del grupo esté obligada a dar esta información en sus cuentas anuales individuales..</v>
      </c>
      <c r="B404" s="87"/>
      <c r="C404" s="87"/>
      <c r="D404" s="87"/>
      <c r="E404" s="93"/>
      <c r="F404" s="87"/>
      <c r="G404" s="88"/>
      <c r="H404" s="83"/>
    </row>
    <row r="405" spans="1:8" x14ac:dyDescent="0.25">
      <c r="A405" s="136" t="str">
        <f>+IF($G$2="","- Valor según libros de la participación en capital.","")</f>
        <v>- Valor según libros de la participación en capital.</v>
      </c>
      <c r="B405" s="87"/>
      <c r="C405" s="87"/>
      <c r="D405" s="87"/>
      <c r="E405" s="93"/>
      <c r="F405" s="87"/>
      <c r="G405" s="88"/>
      <c r="H405" s="83"/>
    </row>
    <row r="406" spans="1:8" x14ac:dyDescent="0.25">
      <c r="A406" s="136" t="str">
        <f>+IF($G$2="","- Dividendos recibidos en el ejercicio.","")</f>
        <v>- Dividendos recibidos en el ejercicio.</v>
      </c>
      <c r="B406" s="87"/>
      <c r="C406" s="87"/>
      <c r="D406" s="87"/>
      <c r="E406" s="93"/>
      <c r="F406" s="87"/>
      <c r="G406" s="88"/>
      <c r="H406" s="83"/>
    </row>
    <row r="407" spans="1:8" ht="22.5" x14ac:dyDescent="0.25">
      <c r="A407" s="136" t="str">
        <f>+IF($G$2="","- Indicación de si las acciones cotizan o no en Bolsa y, en su caso, cotiza ción media del último trimestre del ejercicio y cotización al cierre del ejercicio.","")</f>
        <v>- Indicación de si las acciones cotizan o no en Bolsa y, en su caso, cotiza ción media del último trimestre del ejercicio y cotización al cierre del ejercicio.</v>
      </c>
      <c r="B407" s="87"/>
      <c r="C407" s="87"/>
      <c r="D407" s="87"/>
      <c r="E407" s="93"/>
      <c r="F407" s="87"/>
      <c r="G407" s="88"/>
      <c r="H407" s="83"/>
    </row>
    <row r="408" spans="1:8" ht="67.5" x14ac:dyDescent="0.25">
      <c r="A408" s="113" t="str">
        <f>+IF(G2="",CONCATENATE(" 2) La misma información que la del punto an terior respecto de las empresas multigrupo, asociadas, aquellas en las que, aun poseyendo más del 20% del capital, la empresa no ejerza ","influencia significativa y aquellas en las que la sociedad sea socio colectivo. Asimismo, se informará sobre las contingencias en las que se"," haya incurrido en relación con dichas empresas. Si la empresa ejerce influencia significativa sobre otra poseyendo un porcentaje inferior al 20% del capital o si poseyendo más del 20% no se ejerce influencia significativa, se explicarán las"," circunstancias que afectan a dichas relaciones."),"")</f>
        <v xml:space="preserve"> 2) La misma información que la del punto an terior respecto de las empresas multigrupo, asociadas, aquellas en las que, aun poseyendo más del 20% del capital, la empresa no ejerza influencia significativa y aquellas en las que la sociedad sea socio colectivo. Asimismo, se informará sobre las contingencias en las que se haya incurrido en relación con dichas empresas. Si la empresa ejerce influencia significativa sobre otra poseyendo un porcentaje inferior al 20% del capital o si poseyendo más del 20% no se ejerce influencia significativa, se explicarán las circunstancias que afectan a dichas relaciones.</v>
      </c>
      <c r="B408" s="87"/>
      <c r="C408" s="87"/>
      <c r="D408" s="87"/>
      <c r="E408" s="93"/>
      <c r="F408" s="87"/>
      <c r="G408" s="88"/>
      <c r="H408" s="83"/>
    </row>
    <row r="409" spans="1:8" ht="22.5" x14ac:dyDescent="0.25">
      <c r="A409" s="113" t="str">
        <f>+IF(G2=""," 3) Se detallarán las adquisiciones realizadas durante el ejercicio que hayan llevado a calificar a una empresa como dependiente, indicándose la fracción de capital y el porcentaje de derechos de voto adquiridos.","")</f>
        <v xml:space="preserve"> 3) Se detallarán las adquisiciones realizadas durante el ejercicio que hayan llevado a calificar a una empresa como dependiente, indicándose la fracción de capital y el porcentaje de derechos de voto adquiridos.</v>
      </c>
      <c r="B409" s="87"/>
      <c r="C409" s="87"/>
      <c r="D409" s="87"/>
      <c r="E409" s="93"/>
      <c r="F409" s="87"/>
      <c r="G409" s="88"/>
      <c r="H409" s="83"/>
    </row>
    <row r="410" spans="1:8" ht="22.5" x14ac:dyDescent="0.25">
      <c r="A410" s="113" t="str">
        <f>+IF(G2=""," 4) Notificaciones efectuadas, en cumplimiento de lo dispuesto en el artículo 86 del Texto Refundido de la Ley de Sociedades Anónimas, a las sociedades participadas, di recta o indirectamente, en más de un 10%.","")</f>
        <v xml:space="preserve"> 4) Notificaciones efectuadas, en cumplimiento de lo dispuesto en el artículo 86 del Texto Refundido de la Ley de Sociedades Anónimas, a las sociedades participadas, di recta o indirectamente, en más de un 10%.</v>
      </c>
      <c r="B410" s="87"/>
      <c r="C410" s="87"/>
      <c r="D410" s="87"/>
      <c r="E410" s="93"/>
      <c r="F410" s="87"/>
      <c r="G410" s="88"/>
      <c r="H410" s="83"/>
    </row>
    <row r="411" spans="1:8" ht="45" x14ac:dyDescent="0.25">
      <c r="A411" s="113" t="str">
        <f>+IF(G2="",CONCATENATE("5) Importe de las correcciones valorativas por deterioro registradas en las distintas participaciones, diferenciando las reconocidas en el ejercicio de las acumuladas. Asimismo, se informará, ","en su caso, sobre las dotaciones y reversiones de las correcciones valorativas por deterioro cargadas y abonadas, respectivamente, contra la partida del ","patrimonio neto que recoja los ajustes valorativos, en los términos indicados en la norma de registro y valoración."),"")</f>
        <v>5) Importe de las correcciones valorativas por deterioro registradas en las distintas participaciones, diferenciando las reconocidas en el ejercicio de las acumuladas. Asimismo, se informará, en su caso, sobre las dotaciones y reversiones de las correcciones valorativas por deterioro cargadas y abonadas, respectivamente, contra la partida del patrimonio neto que recoja los ajustes valorativos, en los términos indicados en la norma de registro y valoración.</v>
      </c>
      <c r="B411" s="87"/>
      <c r="C411" s="87"/>
      <c r="D411" s="87"/>
      <c r="E411" s="93"/>
      <c r="F411" s="87"/>
      <c r="G411" s="88"/>
      <c r="H411" s="83"/>
    </row>
    <row r="412" spans="1:8" ht="22.5" x14ac:dyDescent="0.25">
      <c r="A412" s="113" t="str">
        <f>+IF(G2=""," 6) El resultado derivado de la enajenación o disposición por otro medio, de inversiones en empresas del grupo, multigrupo y asociadas.","")</f>
        <v xml:space="preserve"> 6) El resultado derivado de la enajenación o disposición por otro medio, de inversiones en empresas del grupo, multigrupo y asociadas.</v>
      </c>
      <c r="B412" s="87"/>
      <c r="C412" s="87"/>
      <c r="D412" s="87"/>
      <c r="E412" s="93"/>
      <c r="F412" s="87"/>
      <c r="G412" s="88"/>
      <c r="H412" s="83"/>
    </row>
    <row r="413" spans="1:8" x14ac:dyDescent="0.25">
      <c r="A413" s="90" t="str">
        <f>+IF(G2="","4. Otro tipo de información","")</f>
        <v>4. Otro tipo de información</v>
      </c>
      <c r="B413" s="87"/>
      <c r="C413" s="87"/>
      <c r="D413" s="87"/>
      <c r="E413" s="93"/>
      <c r="F413" s="87"/>
      <c r="G413" s="88"/>
      <c r="H413" s="83"/>
    </row>
    <row r="414" spans="1:8" s="70" customFormat="1" x14ac:dyDescent="0.25">
      <c r="A414" s="90" t="str">
        <f>+IF(G2="","Se deberá incluir información sobre:","")</f>
        <v>Se deberá incluir información sobre:</v>
      </c>
      <c r="B414" s="78"/>
      <c r="C414" s="78"/>
      <c r="D414" s="78"/>
      <c r="E414" s="72"/>
      <c r="F414" s="78"/>
      <c r="G414" s="79"/>
      <c r="H414" s="72"/>
    </row>
    <row r="415" spans="1:8" s="70" customFormat="1" ht="22.5" x14ac:dyDescent="0.25">
      <c r="A415" s="90" t="str">
        <f>+IF(G2="","a. Los compromisos firmes de compra de activos financieros y fuentes previsibles de financiación, así como los compromisos firmes de venta","")</f>
        <v>a. Los compromisos firmes de compra de activos financieros y fuentes previsibles de financiación, así como los compromisos firmes de venta</v>
      </c>
      <c r="B415" s="87"/>
      <c r="C415" s="87"/>
      <c r="D415" s="87"/>
      <c r="E415" s="93"/>
      <c r="F415" s="87"/>
      <c r="G415" s="88"/>
      <c r="H415" s="72"/>
    </row>
    <row r="416" spans="1:8" s="70" customFormat="1" ht="22.5" x14ac:dyDescent="0.25">
      <c r="A416" s="90" t="str">
        <f>+IF(G2="","b. Los contratos de compra o venta de activos no financieros, que de acuerdo con el apartado 5.4 de la norma de registro y valoración relativa a instrumentos financieros, se reconozcan y valoren según lo dispuesto en dicha norma","")</f>
        <v>b. Los contratos de compra o venta de activos no financieros, que de acuerdo con el apartado 5.4 de la norma de registro y valoración relativa a instrumentos financieros, se reconozcan y valoren según lo dispuesto en dicha norma</v>
      </c>
      <c r="B416" s="87"/>
      <c r="C416" s="87"/>
      <c r="D416" s="87"/>
      <c r="E416" s="93"/>
      <c r="F416" s="87"/>
      <c r="G416" s="88"/>
      <c r="H416" s="72"/>
    </row>
    <row r="417" spans="1:8" s="70" customFormat="1" x14ac:dyDescent="0.25">
      <c r="A417" s="90" t="str">
        <f>+IF(G2="","c. Cualquier otra circunstancia de carácter sustantivo que afecte a los activos financieros, tal como: litigios, embargos, etc","")</f>
        <v>c. Cualquier otra circunstancia de carácter sustantivo que afecte a los activos financieros, tal como: litigios, embargos, etc</v>
      </c>
      <c r="B417" s="87"/>
      <c r="C417" s="87"/>
      <c r="D417" s="87"/>
      <c r="E417" s="93"/>
      <c r="F417" s="87"/>
      <c r="G417" s="88"/>
      <c r="H417" s="72"/>
    </row>
    <row r="418" spans="1:8" s="70" customFormat="1" ht="22.5" x14ac:dyDescent="0.25">
      <c r="A418" s="90" t="str">
        <f>+IF(G2="","d. El importe disponible en las líneas de descuento, así como las pólizas de crédito concedidas a la empresa con sus límites respectivos, precisando la parte dispuesta","")</f>
        <v>d. El importe disponible en las líneas de descuento, así como las pólizas de crédito concedidas a la empresa con sus límites respectivos, precisando la parte dispuesta</v>
      </c>
      <c r="B418" s="87"/>
      <c r="C418" s="87"/>
      <c r="D418" s="87"/>
      <c r="E418" s="93"/>
      <c r="F418" s="87"/>
      <c r="G418" s="88"/>
      <c r="H418" s="72"/>
    </row>
    <row r="419" spans="1:8" s="70" customFormat="1" x14ac:dyDescent="0.25">
      <c r="A419" s="90" t="str">
        <f>+IF(G2="","e. El importe de las deudas con garantía real, con indicación de su forma y naturaleza","")</f>
        <v>e. El importe de las deudas con garantía real, con indicación de su forma y naturaleza</v>
      </c>
      <c r="B419" s="87"/>
      <c r="C419" s="87"/>
      <c r="D419" s="87"/>
      <c r="E419" s="93"/>
      <c r="F419" s="87"/>
      <c r="G419" s="88"/>
      <c r="H419" s="72"/>
    </row>
    <row r="420" spans="1:8" s="70" customFormat="1" ht="33.75" x14ac:dyDescent="0.25">
      <c r="A420" s="90" t="str">
        <f>+IF(G2="","f. El importe de las deudas cuya duración residual sea superior a 5 años, o que tengan garantía real, con indicación de su forma y naturaleza. Estas indicaciones figurarán separadamente para cada una de las partidas relativas a deudas (art. 260 LSC.)","")</f>
        <v>f. El importe de las deudas cuya duración residual sea superior a 5 años, o que tengan garantía real, con indicación de su forma y naturaleza. Estas indicaciones figurarán separadamente para cada una de las partidas relativas a deudas (art. 260 LSC.)</v>
      </c>
      <c r="B420" s="87"/>
      <c r="C420" s="87"/>
      <c r="D420" s="87"/>
      <c r="E420" s="93"/>
      <c r="F420" s="87"/>
      <c r="G420" s="88"/>
      <c r="H420" s="72"/>
    </row>
    <row r="421" spans="1:8" s="70" customFormat="1" x14ac:dyDescent="0.25">
      <c r="A421" s="90"/>
      <c r="B421" s="87"/>
      <c r="C421" s="87"/>
      <c r="D421" s="87"/>
      <c r="E421" s="93"/>
      <c r="F421" s="87"/>
      <c r="G421" s="88"/>
      <c r="H421" s="72"/>
    </row>
    <row r="422" spans="1:8" s="127" customFormat="1" x14ac:dyDescent="0.25">
      <c r="A422" s="123" t="str">
        <f>+IF(G2="","9.3 Información sobre la naturaleza y el nivel de riesgo","")</f>
        <v>9.3 Información sobre la naturaleza y el nivel de riesgo</v>
      </c>
      <c r="B422" s="124"/>
      <c r="C422" s="124"/>
      <c r="D422" s="124"/>
      <c r="E422" s="93"/>
      <c r="F422" s="124"/>
      <c r="G422" s="125"/>
      <c r="H422" s="126"/>
    </row>
    <row r="423" spans="1:8" s="70" customFormat="1" x14ac:dyDescent="0.25">
      <c r="A423" s="90"/>
      <c r="B423" s="78"/>
      <c r="C423" s="78"/>
      <c r="D423" s="78"/>
      <c r="E423" s="72"/>
      <c r="F423" s="78"/>
      <c r="G423" s="79"/>
      <c r="H423" s="72"/>
    </row>
    <row r="424" spans="1:8" s="135" customFormat="1" x14ac:dyDescent="0.25">
      <c r="A424" s="131" t="str">
        <f>+IF(G2="","9.3.1 Información cualitativa","")</f>
        <v>9.3.1 Información cualitativa</v>
      </c>
      <c r="B424" s="132"/>
      <c r="C424" s="132"/>
      <c r="D424" s="132"/>
      <c r="E424" s="93"/>
      <c r="F424" s="132"/>
      <c r="G424" s="133"/>
      <c r="H424" s="134"/>
    </row>
    <row r="425" spans="1:8" ht="45" x14ac:dyDescent="0.25">
      <c r="A425" s="90" t="str">
        <f>+IF(G2="",CONCATENATE("Para cada tipo de riesgo: riesgo de crédito, riesgo de liquidez y riesgo de mercado (este último comprende el riesgo de tipo de cambio, de tipo de interés y otros riesgos de precio), se informará de"," la exposición al riesgo y cómo se produce este, y, asimismo, se describirán los objetivos, políticas y procedimientos de gestión del riesgo y los métodos que se utilizan para su medición."),"")</f>
        <v>Para cada tipo de riesgo: riesgo de crédito, riesgo de liquidez y riesgo de mercado (este último comprende el riesgo de tipo de cambio, de tipo de interés y otros riesgos de precio), se informará de la exposición al riesgo y cómo se produce este, y, asimismo, se describirán los objetivos, políticas y procedimientos de gestión del riesgo y los métodos que se utilizan para su medición.</v>
      </c>
      <c r="B425" s="87"/>
      <c r="C425" s="87"/>
      <c r="D425" s="87"/>
      <c r="E425" s="93"/>
      <c r="F425" s="87"/>
      <c r="G425" s="88"/>
    </row>
    <row r="426" spans="1:8" x14ac:dyDescent="0.25">
      <c r="A426" s="90" t="str">
        <f>+IF(G2="","Si hubiera cambios en estos extremos de un ejercicio a otro, deberán explicarse.","")</f>
        <v>Si hubiera cambios en estos extremos de un ejercicio a otro, deberán explicarse.</v>
      </c>
      <c r="B426" s="87"/>
      <c r="C426" s="87"/>
      <c r="D426" s="87"/>
      <c r="E426" s="93"/>
      <c r="F426" s="87"/>
      <c r="G426" s="88"/>
    </row>
    <row r="427" spans="1:8" x14ac:dyDescent="0.25">
      <c r="A427" s="90"/>
      <c r="B427" s="87"/>
      <c r="C427" s="87"/>
      <c r="D427" s="87"/>
      <c r="E427" s="93"/>
      <c r="F427" s="87"/>
      <c r="G427" s="88"/>
    </row>
    <row r="428" spans="1:8" s="135" customFormat="1" x14ac:dyDescent="0.25">
      <c r="A428" s="131" t="str">
        <f>+IF(G2="","9.3.2 Información cuantitativa","")</f>
        <v>9.3.2 Información cuantitativa</v>
      </c>
      <c r="B428" s="132"/>
      <c r="C428" s="132"/>
      <c r="D428" s="132"/>
      <c r="E428" s="93"/>
      <c r="F428" s="132"/>
      <c r="G428" s="133"/>
      <c r="H428" s="134"/>
    </row>
    <row r="429" spans="1:8" x14ac:dyDescent="0.25">
      <c r="A429" s="90" t="str">
        <f>+IF(G2="","Para cada tipo de riesgo:","")</f>
        <v>Para cada tipo de riesgo:</v>
      </c>
      <c r="B429" s="87"/>
      <c r="C429" s="87"/>
      <c r="D429" s="87"/>
      <c r="E429" s="93"/>
      <c r="F429" s="87"/>
      <c r="G429" s="88"/>
    </row>
    <row r="430" spans="1:8" ht="33.75" x14ac:dyDescent="0.25">
      <c r="A430" s="113" t="str">
        <f>+IF(G2="","a. Resumen de la información cuantitativa respecto a la exposición al riesgo en la fecha de cierre del ejercicio. Esta información se basará en la utilizada internamente por el consejo de administración de la empresa u órgano de gobierno equivalente.","")</f>
        <v>a. Resumen de la información cuantitativa respecto a la exposición al riesgo en la fecha de cierre del ejercicio. Esta información se basará en la utilizada internamente por el consejo de administración de la empresa u órgano de gobierno equivalente.</v>
      </c>
      <c r="B430" s="87"/>
      <c r="C430" s="87"/>
      <c r="D430" s="87"/>
      <c r="E430" s="93"/>
      <c r="F430" s="87"/>
      <c r="G430" s="88"/>
    </row>
    <row r="431" spans="1:8" ht="33.75" x14ac:dyDescent="0.25">
      <c r="A431" s="113" t="str">
        <f>+IF(G2="",CONCATENATE("b. Información sobre las concentraciones de riesgo, que incluirá una descripción de la forma de determinar la concentración, las características comunes de cada concentración (área geográfica,"," divisa, mercado, contrapartida, etc.), y el importe de las exposiciones al riesgo asociado a los instrumentos financieros que compartan tales características."),"")</f>
        <v>b. Información sobre las concentraciones de riesgo, que incluirá una descripción de la forma de determinar la concentración, las características comunes de cada concentración (área geográfica, divisa, mercado, contrapartida, etc.), y el importe de las exposiciones al riesgo asociado a los instrumentos financieros que compartan tales características.</v>
      </c>
      <c r="B431" s="87"/>
      <c r="C431" s="87"/>
      <c r="D431" s="87"/>
      <c r="E431" s="93"/>
      <c r="F431" s="87"/>
      <c r="G431" s="88"/>
    </row>
    <row r="432" spans="1:8" s="70" customFormat="1" x14ac:dyDescent="0.25">
      <c r="A432" s="90"/>
      <c r="B432" s="78"/>
      <c r="C432" s="78"/>
      <c r="D432" s="78"/>
      <c r="E432" s="72"/>
      <c r="F432" s="78"/>
      <c r="G432" s="79"/>
      <c r="H432" s="72"/>
    </row>
    <row r="433" spans="1:8" s="127" customFormat="1" x14ac:dyDescent="0.25">
      <c r="A433" s="123" t="str">
        <f>+IF(G2="","9.4 Fondos Propios","")</f>
        <v>9.4 Fondos Propios</v>
      </c>
      <c r="B433" s="124"/>
      <c r="C433" s="124"/>
      <c r="D433" s="124"/>
      <c r="E433" s="93"/>
      <c r="F433" s="124"/>
      <c r="G433" s="125"/>
      <c r="H433" s="126"/>
    </row>
    <row r="434" spans="1:8" ht="45" x14ac:dyDescent="0.25">
      <c r="A434" s="113" t="str">
        <f>+IF(G2="",CONCATENATE("a. Número de acciones o participaciones y valor nominal de cada una de ellas, distinguiendo por clases, así como los derechos otorgados a las mismas y las restricciones que pue dan tener. También,"," en su caso, se indicará para cada clase los desembolsos pendientes, así como la fecha de exigibilidad. Esta misma información se requerirá respecto a otros instrumentos de patrimonio distintos del capital."),"")</f>
        <v>a. Número de acciones o participaciones y valor nominal de cada una de ellas, distinguiendo por clases, así como los derechos otorgados a las mismas y las restricciones que pue dan tener. También, en su caso, se indicará para cada clase los desembolsos pendientes, así como la fecha de exigibilidad. Esta misma información se requerirá respecto a otros instrumentos de patrimonio distintos del capital.</v>
      </c>
      <c r="B434" s="87"/>
      <c r="C434" s="87"/>
      <c r="D434" s="87"/>
      <c r="E434" s="93"/>
      <c r="F434" s="87"/>
      <c r="G434" s="88"/>
    </row>
    <row r="435" spans="1:8" ht="45" x14ac:dyDescent="0.25">
      <c r="A435" s="113" t="str">
        <f>+IF(G2="",CONCATENATE("b. Ampliación de capital en curso, indicando el número de acciones o participaciones a suscribir, su valor nominal, la prima de emisión, el desembolso inicial, los derechos que in corporarán y"," restricciones que tendrán; así como la existencia o no de derechos preferentes de suscripción a favor de socios, accionistas u obligacionistas, y el plazo concedido para la suscripción."),"")</f>
        <v>b. Ampliación de capital en curso, indicando el número de acciones o participaciones a suscribir, su valor nominal, la prima de emisión, el desembolso inicial, los derechos que in corporarán y restricciones que tendrán; así como la existencia o no de derechos preferentes de suscripción a favor de socios, accionistas u obligacionistas, y el plazo concedido para la suscripción.</v>
      </c>
      <c r="B435" s="87"/>
      <c r="C435" s="87"/>
      <c r="D435" s="87"/>
      <c r="E435" s="93"/>
      <c r="F435" s="87"/>
      <c r="G435" s="88"/>
    </row>
    <row r="436" spans="1:8" ht="22.5" x14ac:dyDescent="0.25">
      <c r="A436" s="113" t="str">
        <f>+IF(G2="","c. Importe del capital autorizado por la junta de accionistas para que los administradores lo pongan en circulación, indi cando el período al que se extiende la autorización.","")</f>
        <v>c. Importe del capital autorizado por la junta de accionistas para que los administradores lo pongan en circulación, indi cando el período al que se extiende la autorización.</v>
      </c>
      <c r="B436" s="87"/>
      <c r="C436" s="87"/>
      <c r="D436" s="87"/>
      <c r="E436" s="93"/>
      <c r="F436" s="87"/>
      <c r="G436" s="88"/>
    </row>
    <row r="437" spans="1:8" ht="22.5" x14ac:dyDescent="0.25">
      <c r="A437" s="113" t="str">
        <f>+IF(G2="","d. Derechos incorporados a las partes de fun dador, bonos de disfrute, obligaciones convertibles e instrumentos financieros similares, con indicación de su número y de la extensión de los derechos que confieren.","")</f>
        <v>d. Derechos incorporados a las partes de fun dador, bonos de disfrute, obligaciones convertibles e instrumentos financieros similares, con indicación de su número y de la extensión de los derechos que confieren.</v>
      </c>
      <c r="B437" s="87"/>
      <c r="C437" s="87"/>
      <c r="D437" s="87"/>
      <c r="E437" s="93"/>
      <c r="F437" s="87"/>
      <c r="G437" s="88"/>
    </row>
    <row r="438" spans="1:8" x14ac:dyDescent="0.25">
      <c r="A438" s="113" t="str">
        <f>+IF(G2="","e. Circunstancias que restringen la disponibilidad de las reservas.","")</f>
        <v>e. Circunstancias que restringen la disponibilidad de las reservas.</v>
      </c>
      <c r="B438" s="87"/>
      <c r="C438" s="87"/>
      <c r="D438" s="87"/>
      <c r="E438" s="93"/>
      <c r="F438" s="87"/>
      <c r="G438" s="88"/>
    </row>
    <row r="439" spans="1:8" ht="56.25" x14ac:dyDescent="0.25">
      <c r="A439" s="113" t="str">
        <f>+IF(G2="",CONCATENATE("f. Número, valor nominal y precio medio de adquisición de las acciones o participaciones propias en poder de la sociedad o de un tercero que obre por cuenta de esta, especificando su destino final ","previsto e importe de la reserva por adquisición de accionesde la sociedad dominante. También se informará sobre el número, valor nominal ","e importe de la reserva correspondiente a las acciones propias aceptadas en garantía. En su caso, se informará igualmente, en lo que corresponda, respecto a otros instrumentos ","de patrimonio distintos del capital."),"")</f>
        <v>f. Número, valor nominal y precio medio de adquisición de las acciones o participaciones propias en poder de la sociedad o de un tercero que obre por cuenta de esta, especificando su destino final previsto e importe de la reserva por adquisición de accionesde la sociedad dominante. También se informará sobre el número, valor nominal e importe de la reserva correspondiente a las acciones propias aceptadas en garantía. En su caso, se informará igualmente, en lo que corresponda, respecto a otros instrumentos de patrimonio distintos del capital.</v>
      </c>
      <c r="B439" s="87"/>
      <c r="C439" s="87"/>
      <c r="D439" s="87"/>
      <c r="E439" s="93"/>
      <c r="F439" s="87"/>
      <c r="G439" s="88"/>
    </row>
    <row r="440" spans="1:8" ht="22.5" x14ac:dyDescent="0.25">
      <c r="A440" s="113" t="str">
        <f>+IF(G2="","g. La parte de capital que, en su caso, es poseído por otra empresa, directamente o por medio de sus filiales, cuando sea igual o superior al 10%.","")</f>
        <v>g. La parte de capital que, en su caso, es poseído por otra empresa, directamente o por medio de sus filiales, cuando sea igual o superior al 10%.</v>
      </c>
      <c r="B440" s="87"/>
      <c r="C440" s="87"/>
      <c r="D440" s="87"/>
      <c r="E440" s="93"/>
      <c r="F440" s="87"/>
      <c r="G440" s="88"/>
    </row>
    <row r="441" spans="1:8" x14ac:dyDescent="0.25">
      <c r="A441" s="113" t="str">
        <f>+IF(G2="","h. Acciones admitidas a cotización","")</f>
        <v>h. Acciones admitidas a cotización</v>
      </c>
      <c r="B441" s="87"/>
      <c r="C441" s="87"/>
      <c r="D441" s="87"/>
      <c r="E441" s="93"/>
      <c r="F441" s="87"/>
      <c r="G441" s="88"/>
    </row>
    <row r="442" spans="1:8" ht="22.5" x14ac:dyDescent="0.25">
      <c r="A442" s="113" t="str">
        <f>+IF(G2="","i. Opciones emitidas u otros contratos por la sociedad sobre sus propias acciones, que deban calificarse como fondos propios, describiendo sus condiciones e importes correspondientes.","")</f>
        <v>i. Opciones emitidas u otros contratos por la sociedad sobre sus propias acciones, que deban calificarse como fondos propios, describiendo sus condiciones e importes correspondientes.</v>
      </c>
      <c r="B442" s="87"/>
      <c r="C442" s="87"/>
      <c r="D442" s="87"/>
      <c r="E442" s="93"/>
      <c r="F442" s="87"/>
      <c r="G442" s="88"/>
    </row>
    <row r="443" spans="1:8" x14ac:dyDescent="0.25">
      <c r="A443" s="113" t="str">
        <f>+IF(G2="","j. Circunstancias específicas relativas a subvenciones, donaciones y legados otorgados por socios o propietarios.","")</f>
        <v>j. Circunstancias específicas relativas a subvenciones, donaciones y legados otorgados por socios o propietarios.</v>
      </c>
      <c r="B443" s="87"/>
      <c r="C443" s="87"/>
      <c r="D443" s="87"/>
      <c r="E443" s="93"/>
      <c r="F443" s="87"/>
      <c r="G443" s="88"/>
    </row>
    <row r="444" spans="1:8" ht="22.5" x14ac:dyDescent="0.25">
      <c r="A444" s="113" t="str">
        <f>+IF(G2="","k. Movimiento, durante el ejercicio, de la cuenta Reserva de Revalorización Ley 16/2012, indicando: Saldo inicial, Aumentos del ejercicio, Disminuciones y traspasos de capital y Saldo final","")</f>
        <v>k. Movimiento, durante el ejercicio, de la cuenta Reserva de Revalorización Ley 16/2012, indicando: Saldo inicial, Aumentos del ejercicio, Disminuciones y traspasos de capital y Saldo final</v>
      </c>
      <c r="B444" s="87"/>
      <c r="C444" s="87"/>
      <c r="D444" s="87"/>
      <c r="E444" s="93"/>
      <c r="F444" s="87"/>
      <c r="G444" s="88"/>
    </row>
    <row r="445" spans="1:8" x14ac:dyDescent="0.25">
      <c r="A445" s="113" t="str">
        <f>+IF(G2="","l. Cuando existan cuotas o participaciones sociales desiguales, el contenido de cada una de ellas (art. 260 LSC.)","")</f>
        <v>l. Cuando existan cuotas o participaciones sociales desiguales, el contenido de cada una de ellas (art. 260 LSC.)</v>
      </c>
      <c r="B445" s="87"/>
      <c r="C445" s="87"/>
      <c r="D445" s="87"/>
      <c r="E445" s="93"/>
      <c r="F445" s="87"/>
      <c r="G445" s="88"/>
    </row>
    <row r="446" spans="1:8" ht="22.5" x14ac:dyDescent="0.25">
      <c r="A446" s="113" t="str">
        <f>+IF(G2="","m. Cuando existan varias clases de acciones, el número y el valor nominal de las pertenecientes cada una de ellas y el contenido de los derechos pertenecientes a cada clase (art. 260 LSC.)","")</f>
        <v>m. Cuando existan varias clases de acciones, el número y el valor nominal de las pertenecientes cada una de ellas y el contenido de los derechos pertenecientes a cada clase (art. 260 LSC.)</v>
      </c>
      <c r="B446" s="87"/>
      <c r="C446" s="87"/>
      <c r="D446" s="87"/>
      <c r="E446" s="93"/>
      <c r="F446" s="87"/>
      <c r="G446" s="88"/>
    </row>
    <row r="447" spans="1:8" ht="22.5" x14ac:dyDescent="0.25">
      <c r="A447" s="113" t="str">
        <f>+IF(G2="","n. La existencia de bonos de disfrute, de bonos de fundador, de obligaciones convertibles y de valores o derechos similares, con indicación de su número y de la extensión de los derechos que confieren. (art. 260 LSC.)","")</f>
        <v>n. La existencia de bonos de disfrute, de bonos de fundador, de obligaciones convertibles y de valores o derechos similares, con indicación de su número y de la extensión de los derechos que confieren. (art. 260 LSC.)</v>
      </c>
      <c r="B447" s="87"/>
      <c r="C447" s="87"/>
      <c r="D447" s="87"/>
      <c r="E447" s="93"/>
      <c r="F447" s="87"/>
      <c r="G447" s="88"/>
    </row>
    <row r="448" spans="1:8" ht="33.75" x14ac:dyDescent="0.25">
      <c r="A448" s="113" t="str">
        <f>+IF(G2="","o. El número y el valor nominal de las acciones suscritas durante el ej. dentro de los límites de un capital autorizado, el importe de las adquisiciones y enajenaciones de acciones o participaciones propias, y de la sociedad dominante (art. 260 LSC.)","")</f>
        <v>o. El número y el valor nominal de las acciones suscritas durante el ej. dentro de los límites de un capital autorizado, el importe de las adquisiciones y enajenaciones de acciones o participaciones propias, y de la sociedad dominante (art. 260 LSC.)</v>
      </c>
      <c r="B448" s="87"/>
      <c r="C448" s="87"/>
      <c r="D448" s="87"/>
      <c r="E448" s="93"/>
      <c r="F448" s="87"/>
      <c r="G448" s="88"/>
    </row>
    <row r="449" spans="1:8" s="70" customFormat="1" x14ac:dyDescent="0.25">
      <c r="A449" s="73"/>
      <c r="B449" s="78"/>
      <c r="C449" s="78"/>
      <c r="D449" s="78"/>
      <c r="E449" s="72"/>
      <c r="F449" s="78"/>
      <c r="G449" s="79"/>
      <c r="H449" s="72"/>
    </row>
    <row r="450" spans="1:8" s="70" customFormat="1" x14ac:dyDescent="0.25">
      <c r="A450" s="73"/>
      <c r="B450" s="78"/>
      <c r="C450" s="78"/>
      <c r="D450" s="78"/>
      <c r="E450" s="72"/>
      <c r="F450" s="78"/>
      <c r="G450" s="79"/>
      <c r="H450" s="72"/>
    </row>
    <row r="451" spans="1:8" x14ac:dyDescent="0.25">
      <c r="A451" s="104" t="str">
        <f>+IF(G2="","10. Existencias","")</f>
        <v>10. Existencias</v>
      </c>
      <c r="B451" s="81" t="str">
        <f>+IF($G$2="","Si","")</f>
        <v>Si</v>
      </c>
      <c r="C451" s="81" t="str">
        <f>+IF($G$2="","No","")</f>
        <v>No</v>
      </c>
      <c r="D451" s="81" t="str">
        <f>+IF($G$2="","N/A","")</f>
        <v>N/A</v>
      </c>
      <c r="E451" s="82"/>
      <c r="F451" s="81" t="str">
        <f>+IF($G$2="","Página","")</f>
        <v>Página</v>
      </c>
      <c r="G451" s="81" t="str">
        <f>+IF($G$2="","Observaciones","")</f>
        <v>Observaciones</v>
      </c>
    </row>
    <row r="452" spans="1:8" x14ac:dyDescent="0.25">
      <c r="B452" s="78"/>
      <c r="C452" s="78"/>
      <c r="D452" s="78"/>
      <c r="F452" s="78"/>
      <c r="G452" s="79"/>
    </row>
    <row r="453" spans="1:8" x14ac:dyDescent="0.25">
      <c r="A453" s="90" t="str">
        <f>+IF(G2="","Se informará sobre:","")</f>
        <v>Se informará sobre:</v>
      </c>
      <c r="B453" s="87"/>
      <c r="C453" s="87"/>
      <c r="D453" s="87"/>
      <c r="E453" s="93"/>
      <c r="F453" s="87"/>
      <c r="G453" s="88"/>
    </row>
    <row r="454" spans="1:8" ht="22.5" x14ac:dyDescent="0.25">
      <c r="A454" s="113" t="str">
        <f>+IF(G2="","a. Las circunstancias o eventos que han motivado las correcciones valorativas por deterioro de las existencias y, en su caso, la reversión de dichas correcciones, reconocidas en el ejercicio, así como su importe.","")</f>
        <v>a. Las circunstancias o eventos que han motivado las correcciones valorativas por deterioro de las existencias y, en su caso, la reversión de dichas correcciones, reconocidas en el ejercicio, así como su importe.</v>
      </c>
      <c r="B454" s="87"/>
      <c r="C454" s="87"/>
      <c r="D454" s="87"/>
      <c r="E454" s="93"/>
      <c r="F454" s="87"/>
      <c r="G454" s="88"/>
    </row>
    <row r="455" spans="1:8" ht="22.5" x14ac:dyDescent="0.25">
      <c r="A455" s="113" t="str">
        <f>+IF(G2="","b. Los criterios de valoración seguidos sobre correcciones valorativas por deterioro de las existencias, así como el importe de dichas correcciones y, en su caso, de la reversión que se hubiera contabilizado.","")</f>
        <v>b. Los criterios de valoración seguidos sobre correcciones valorativas por deterioro de las existencias, así como el importe de dichas correcciones y, en su caso, de la reversión que se hubiera contabilizado.</v>
      </c>
      <c r="B455" s="87"/>
      <c r="C455" s="87"/>
      <c r="D455" s="87"/>
      <c r="E455" s="93"/>
      <c r="F455" s="87"/>
      <c r="G455" s="88"/>
    </row>
    <row r="456" spans="1:8" ht="56.25" x14ac:dyDescent="0.25">
      <c r="A456" s="113" t="str">
        <f>+IF(G2="",CONCATENATE("c. Información que justifique la diferencia, si la hubiera, en aquellos casos en que el valor razonable de las existencias sea inferior al valor neto realizable. Cuando el valor neto realizable"," sea inferior al valor razonable, la empresa contabilizará una pérdida por deterioro si el valor neto realizable es inferior al valor en libros de las existencias. En estos casos, en la memoria también deberá incluirse toda la"," información significativa sobre el criterio aplicado y las circunstancias que han motivado la corrección valorativa."),"")</f>
        <v>c. Información que justifique la diferencia, si la hubiera, en aquellos casos en que el valor razonable de las existencias sea inferior al valor neto realizable. Cuando el valor neto realizable sea inferior al valor razonable, la empresa contabilizará una pérdida por deterioro si el valor neto realizable es inferior al valor en libros de las existencias. En estos casos, en la memoria también deberá incluirse toda la información significativa sobre el criterio aplicado y las circunstancias que han motivado la corrección valorativa.</v>
      </c>
      <c r="B456" s="87"/>
      <c r="C456" s="87"/>
      <c r="D456" s="87"/>
      <c r="E456" s="93"/>
      <c r="F456" s="87"/>
      <c r="G456" s="88"/>
    </row>
    <row r="457" spans="1:8" ht="56.25" x14ac:dyDescent="0.25">
      <c r="A457" s="113" t="str">
        <f>+IF(G2="",CONCATENATE("d. El importe de los gastos financieros capitalizados durante el ejercicio en las existencias de ciclo de producción superior a un año, así como los criterios seguidos para su determinación. En particular, ","se indicará el tipo medio ponderado de interés regulado en el apartado 4 c) de la norma novena de la Resolución de 14 de abril de 2015, ","del ICAC, por la que se establecen criterios para la determinación del coste de producción, así como el criterio seguido en relación con las diferencias de cambio y por qué, en su caso, ","se han considerado un ajuste al tipo de interés."),"")</f>
        <v>d. El importe de los gastos financieros capitalizados durante el ejercicio en las existencias de ciclo de producción superior a un año, así como los criterios seguidos para su determinación. En particular, se indicará el tipo medio ponderado de interés regulado en el apartado 4 c) de la norma novena de la Resolución de 14 de abril de 2015, del ICAC, por la que se establecen criterios para la determinación del coste de producción, así como el criterio seguido en relación con las diferencias de cambio y por qué, en su caso, se han considerado un ajuste al tipo de interés.</v>
      </c>
      <c r="B457" s="87"/>
      <c r="C457" s="87"/>
      <c r="D457" s="87"/>
      <c r="E457" s="93"/>
      <c r="F457" s="87"/>
      <c r="G457" s="88"/>
    </row>
    <row r="458" spans="1:8" ht="22.5" x14ac:dyDescent="0.25">
      <c r="A458" s="113" t="str">
        <f>+IF($G$2="","e. Compromisos firmes de compra y venta, así como información sobre contratos de futuro o de opciones relativos a existencias.","")</f>
        <v>e. Compromisos firmes de compra y venta, así como información sobre contratos de futuro o de opciones relativos a existencias.</v>
      </c>
      <c r="B458" s="87"/>
      <c r="C458" s="87"/>
      <c r="D458" s="87"/>
      <c r="E458" s="93"/>
      <c r="F458" s="87"/>
      <c r="G458" s="88"/>
    </row>
    <row r="459" spans="1:8" ht="33.75" x14ac:dyDescent="0.25">
      <c r="A459" s="113" t="str">
        <f>+IF($G$2="",CONCATENATE("f. Los criterios de imputación de costes indirectos empleados; en caso de que por razones excepcionales y justificadas se llegaran a modificar dichos criterios, deberán hacerse constar estas razones, indicando"," la incidencia cuantitativa que producen dichas modificaciones en las cuentas anuales."),"")</f>
        <v>f. Los criterios de imputación de costes indirectos empleados; en caso de que por razones excepcionales y justificadas se llegaran a modificar dichos criterios, deberán hacerse constar estas razones, indicando la incidencia cuantitativa que producen dichas modificaciones en las cuentas anuales.</v>
      </c>
      <c r="B459" s="87"/>
      <c r="C459" s="87"/>
      <c r="D459" s="87"/>
      <c r="E459" s="93"/>
      <c r="F459" s="87"/>
      <c r="G459" s="88"/>
    </row>
    <row r="460" spans="1:8" ht="45" x14ac:dyDescent="0.25">
      <c r="A460" s="113" t="str">
        <f>+IF($G$2="",CONCATENATE("g. En su caso, se deberá justificar convenientemente la aplicación del coste estándar y el método de los minoristas para la valoración de las existencias en la medida que dicha valoración no difiera significativamente con"," respecto a la valoración que se deduciría de haber aplicado lo dispuesto en la Resolución de 14 de abril de 2015, del ICAC, por la que se establecen criterios para la determinación del coste de producción."),"")</f>
        <v>g. En su caso, se deberá justificar convenientemente la aplicación del coste estándar y el método de los minoristas para la valoración de las existencias en la medida que dicha valoración no difiera significativamente con respecto a la valoración que se deduciría de haber aplicado lo dispuesto en la Resolución de 14 de abril de 2015, del ICAC, por la que se establecen criterios para la determinación del coste de producción.</v>
      </c>
      <c r="B460" s="87"/>
      <c r="C460" s="87"/>
      <c r="D460" s="87"/>
      <c r="E460" s="93"/>
      <c r="F460" s="87"/>
      <c r="G460" s="88"/>
    </row>
    <row r="461" spans="1:8" x14ac:dyDescent="0.25">
      <c r="A461" s="113" t="str">
        <f>+IF($G$2="","h. Los criterios o indicadores utilizados en la asignación de los costes a la producción conjunta.","")</f>
        <v>h. Los criterios o indicadores utilizados en la asignación de los costes a la producción conjunta.</v>
      </c>
      <c r="B461" s="87"/>
      <c r="C461" s="87"/>
      <c r="D461" s="87"/>
      <c r="E461" s="93"/>
      <c r="F461" s="87"/>
      <c r="G461" s="88"/>
    </row>
    <row r="462" spans="1:8" ht="22.5" x14ac:dyDescent="0.25">
      <c r="A462" s="113" t="str">
        <f>+IF($G$2="","i. Los métodos de asignación de valor utilizados para valorar las existencias y los períodos empleados en la aplicación de dichos métodos.","")</f>
        <v>i. Los métodos de asignación de valor utilizados para valorar las existencias y los períodos empleados en la aplicación de dichos métodos.</v>
      </c>
      <c r="B462" s="87"/>
      <c r="C462" s="87"/>
      <c r="D462" s="87"/>
      <c r="E462" s="93"/>
      <c r="F462" s="87"/>
      <c r="G462" s="88"/>
    </row>
    <row r="463" spans="1:8" x14ac:dyDescent="0.25">
      <c r="A463" s="113" t="str">
        <f>+IF($G$2="","j. La influencia de las devoluciones de ventas y de las devoluciones de compras en la valoración de existencias.","")</f>
        <v>j. La influencia de las devoluciones de ventas y de las devoluciones de compras en la valoración de existencias.</v>
      </c>
      <c r="B463" s="87"/>
      <c r="C463" s="87"/>
      <c r="D463" s="87"/>
      <c r="E463" s="93"/>
      <c r="F463" s="87"/>
      <c r="G463" s="88"/>
    </row>
    <row r="464" spans="1:8" ht="22.5" x14ac:dyDescent="0.25">
      <c r="A464" s="113" t="str">
        <f>+IF($G$2="","k. La influencia de los «rappels» por compras y de otros descuentos y similares originados por incumplimiento de las condiciones del pedido que sean posteriores a la recepción de la factura, en la valoración de existencias.","")</f>
        <v>k. La influencia de los «rappels» por compras y de otros descuentos y similares originados por incumplimiento de las condiciones del pedido que sean posteriores a la recepción de la factura, en la valoración de existencias.</v>
      </c>
      <c r="B464" s="87"/>
      <c r="C464" s="87"/>
      <c r="D464" s="87"/>
      <c r="E464" s="93"/>
      <c r="F464" s="87"/>
      <c r="G464" s="88"/>
    </row>
    <row r="465" spans="1:8" ht="22.5" x14ac:dyDescent="0.25">
      <c r="A465" s="113" t="str">
        <f>+IF($G$2="","l. Limitaciones en la disponibilidad de las existencias por garantías, pignoraciones, fianzas y otras razones análogas, indicando las partidas a que afectan, su importe y proyección temporal.","")</f>
        <v>l. Limitaciones en la disponibilidad de las existencias por garantías, pignoraciones, fianzas y otras razones análogas, indicando las partidas a que afectan, su importe y proyección temporal.</v>
      </c>
      <c r="B465" s="87"/>
      <c r="C465" s="87"/>
      <c r="D465" s="87"/>
      <c r="E465" s="93"/>
      <c r="F465" s="87"/>
      <c r="G465" s="88"/>
    </row>
    <row r="466" spans="1:8" ht="22.5" x14ac:dyDescent="0.25">
      <c r="A466" s="113" t="str">
        <f>+IF(G2="","m. Cualquier otra circunstancia de carácter sustantivo que afecte a la titularidad, disponibilidad o valoración de las existencias, tal como litigios, seguros, embargos, etc.","")</f>
        <v>m. Cualquier otra circunstancia de carácter sustantivo que afecte a la titularidad, disponibilidad o valoración de las existencias, tal como litigios, seguros, embargos, etc.</v>
      </c>
      <c r="B466" s="87"/>
      <c r="C466" s="87"/>
      <c r="D466" s="87"/>
      <c r="E466" s="93"/>
      <c r="F466" s="87"/>
      <c r="G466" s="88"/>
    </row>
    <row r="467" spans="1:8" ht="22.5" x14ac:dyDescent="0.25">
      <c r="A467" s="90" t="str">
        <f>+IF(G2="","Las existencias de ciclo superior a un año deben desglosarse dentro del Activo Corriente de forma separada (existencias de ciclo largo y de ciclo corto)","")</f>
        <v>Las existencias de ciclo superior a un año deben desglosarse dentro del Activo Corriente de forma separada (existencias de ciclo largo y de ciclo corto)</v>
      </c>
      <c r="B467" s="87"/>
      <c r="C467" s="87"/>
      <c r="D467" s="87"/>
      <c r="E467" s="93"/>
      <c r="F467" s="87"/>
      <c r="G467" s="88"/>
    </row>
    <row r="468" spans="1:8" s="70" customFormat="1" x14ac:dyDescent="0.25">
      <c r="A468" s="73"/>
      <c r="B468" s="78"/>
      <c r="C468" s="78"/>
      <c r="D468" s="78"/>
      <c r="E468" s="72"/>
      <c r="F468" s="78"/>
      <c r="G468" s="79"/>
      <c r="H468" s="72"/>
    </row>
    <row r="469" spans="1:8" s="70" customFormat="1" x14ac:dyDescent="0.25">
      <c r="A469" s="73"/>
      <c r="B469" s="78"/>
      <c r="C469" s="78"/>
      <c r="D469" s="78"/>
      <c r="E469" s="72"/>
      <c r="F469" s="78"/>
      <c r="G469" s="79"/>
      <c r="H469" s="72"/>
    </row>
    <row r="470" spans="1:8" x14ac:dyDescent="0.25">
      <c r="A470" s="104" t="str">
        <f>+IF(G2="","11. Moneda Extranjera","")</f>
        <v>11. Moneda Extranjera</v>
      </c>
      <c r="B470" s="81" t="str">
        <f>+IF($G$2="","Si","")</f>
        <v>Si</v>
      </c>
      <c r="C470" s="81" t="str">
        <f>+IF($G$2="","No","")</f>
        <v>No</v>
      </c>
      <c r="D470" s="81" t="str">
        <f>+IF($G$2="","N/A","")</f>
        <v>N/A</v>
      </c>
      <c r="E470" s="82"/>
      <c r="F470" s="81" t="str">
        <f>+IF($G$2="","Página","")</f>
        <v>Página</v>
      </c>
      <c r="G470" s="81" t="str">
        <f>+IF($G$2="","Observaciones","")</f>
        <v>Observaciones</v>
      </c>
    </row>
    <row r="471" spans="1:8" x14ac:dyDescent="0.25">
      <c r="B471" s="78"/>
      <c r="C471" s="78"/>
      <c r="D471" s="78"/>
      <c r="F471" s="78"/>
      <c r="G471" s="79"/>
    </row>
    <row r="472" spans="1:8" ht="33.75" x14ac:dyDescent="0.25">
      <c r="A472" s="90" t="str">
        <f>+IF(G2="",CONCATENATE("1. Importe global de los elementos de activo y pasivo denominados en moneda extranjera, incluyendo un desglose de activos y pasivos más significativos clasificados por monedas. También se indicarán los importes correspondientes"," a compras, ventas y servicios recibidos y prestados."),"")</f>
        <v>1. Importe global de los elementos de activo y pasivo denominados en moneda extranjera, incluyendo un desglose de activos y pasivos más significativos clasificados por monedas. También se indicarán los importes correspondientes a compras, ventas y servicios recibidos y prestados.</v>
      </c>
      <c r="B472" s="87"/>
      <c r="C472" s="87"/>
      <c r="D472" s="87"/>
      <c r="E472" s="93"/>
      <c r="F472" s="87"/>
      <c r="G472" s="88"/>
    </row>
    <row r="473" spans="1:8" x14ac:dyDescent="0.25">
      <c r="A473" s="90" t="str">
        <f>+IF(G2="","2. La empresa revelará la siguiente información:","")</f>
        <v>2. La empresa revelará la siguiente información:</v>
      </c>
      <c r="B473" s="87"/>
      <c r="C473" s="87"/>
      <c r="D473" s="87"/>
      <c r="E473" s="93"/>
      <c r="F473" s="87"/>
      <c r="G473" s="88"/>
    </row>
    <row r="474" spans="1:8" ht="45" x14ac:dyDescent="0.25">
      <c r="A474" s="113" t="str">
        <f>+IF($G$2="",CONCATENATE("a) El importe de las diferencias de cambio reconocidas en el resultado del ejercicio por clases de instrumentos financieros, presentando por separado las que provienen ","de transacciones que se han liquidado a lo largo del período de las que están vivas o pendientes de vencimiento a la fecha de cierre del ejercicio, con excepción de las"," procedentes de los instrumentos financieros que se valoren a valor razonable con cambios en la cuenta de pérdidas y ganancias, y"),"")</f>
        <v>a) El importe de las diferencias de cambio reconocidas en el resultado del ejercicio por clases de instrumentos financieros, presentando por separado las que provienen de transacciones que se han liquidado a lo largo del período de las que están vivas o pendientes de vencimiento a la fecha de cierre del ejercicio, con excepción de las procedentes de los instrumentos financieros que se valoren a valor razonable con cambios en la cuenta de pérdidas y ganancias, y</v>
      </c>
      <c r="B474" s="87"/>
      <c r="C474" s="87"/>
      <c r="D474" s="87"/>
      <c r="E474" s="93"/>
      <c r="F474" s="87"/>
      <c r="G474" s="88"/>
    </row>
    <row r="475" spans="1:8" ht="33.75" x14ac:dyDescent="0.25">
      <c r="A475" s="113" t="str">
        <f>+IF($G$2="",CONCATENATE("b) Las diferencias de conversión clasificadas como un componente separado del patrimonio neto, dentro del epígrafe «Diferencias de conversión»,"," así como una conciliación entre los importes de estas diferencias al principio y al final del ejercicio."),"")</f>
        <v>b) Las diferencias de conversión clasificadas como un componente separado del patrimonio neto, dentro del epígrafe «Diferencias de conversión», así como una conciliación entre los importes de estas diferencias al principio y al final del ejercicio.</v>
      </c>
      <c r="B475" s="87"/>
      <c r="C475" s="87"/>
      <c r="D475" s="87"/>
      <c r="E475" s="93"/>
      <c r="F475" s="87"/>
      <c r="G475" s="88"/>
    </row>
    <row r="476" spans="1:8" ht="22.5" x14ac:dyDescent="0.25">
      <c r="A476" s="90" t="str">
        <f>+IF(G2="","3. Cuando se haya producido un cambio en la moneda funcional, ya sea de la empresa que informa o de algún negocio significativo en el extranjero, se revelará este hecho, así como la razón de dicho cambio.","")</f>
        <v>3. Cuando se haya producido un cambio en la moneda funcional, ya sea de la empresa que informa o de algún negocio significativo en el extranjero, se revelará este hecho, así como la razón de dicho cambio.</v>
      </c>
      <c r="B476" s="87"/>
      <c r="C476" s="87"/>
      <c r="D476" s="87"/>
      <c r="E476" s="93"/>
      <c r="F476" s="87"/>
      <c r="G476" s="88"/>
    </row>
    <row r="477" spans="1:8" ht="22.5" x14ac:dyDescent="0.25">
      <c r="A477" s="90" t="str">
        <f>+IF(G2="","4. En el caso excepcional de que la empresa utilice más de una moneda funcional, deberá revelar el importe de los activos, cifra de negocios y resultados que han sido expresados en cada una de esas monedas funcionales.","")</f>
        <v>4. En el caso excepcional de que la empresa utilice más de una moneda funcional, deberá revelar el importe de los activos, cifra de negocios y resultados que han sido expresados en cada una de esas monedas funcionales.</v>
      </c>
      <c r="B477" s="87"/>
      <c r="C477" s="87"/>
      <c r="D477" s="87"/>
      <c r="E477" s="93"/>
      <c r="F477" s="87"/>
      <c r="G477" s="88"/>
    </row>
    <row r="478" spans="1:8" ht="22.5" x14ac:dyDescent="0.25">
      <c r="A478" s="90" t="str">
        <f>+IF(G2="","5. En su caso, la moneda funcional de un negocio en el extranjero, especificando la inversión neta en el mismo, cuando sea distinta a la moneda de presentación de las cuentas anuales.","")</f>
        <v>5. En su caso, la moneda funcional de un negocio en el extranjero, especificando la inversión neta en el mismo, cuando sea distinta a la moneda de presentación de las cuentas anuales.</v>
      </c>
      <c r="B478" s="87"/>
      <c r="C478" s="87"/>
      <c r="D478" s="87"/>
      <c r="E478" s="93"/>
      <c r="F478" s="87"/>
      <c r="G478" s="88"/>
    </row>
    <row r="479" spans="1:8" x14ac:dyDescent="0.25">
      <c r="A479" s="90" t="str">
        <f>+IF(G2="","6. Cuando la empresa tenga negocios en el extranjero y estén sometidos a altas tasas de inflación, informará sobre:","")</f>
        <v>6. Cuando la empresa tenga negocios en el extranjero y estén sometidos a altas tasas de inflación, informará sobre:</v>
      </c>
      <c r="B479" s="87"/>
      <c r="C479" s="87"/>
      <c r="D479" s="87"/>
      <c r="E479" s="93"/>
      <c r="F479" s="87"/>
      <c r="G479" s="88"/>
    </row>
    <row r="480" spans="1:8" ht="33.75" x14ac:dyDescent="0.25">
      <c r="A480" s="113" t="str">
        <f>+IF($G$2="",CONCATENATE("a) El hecho de que las cuentas anuales, así como las cifras correspondientes a ejercicios anteriores, han sido ajustadas para considerar los cambios en el poder adquisitivo general de la moneda funcional y que, como resultado"," de ello, están expresadas en la unidad monetaria corriente a la fecha de cierre del ejercicio, y"),"")</f>
        <v>a) El hecho de que las cuentas anuales, así como las cifras correspondientes a ejercicios anteriores, han sido ajustadas para considerar los cambios en el poder adquisitivo general de la moneda funcional y que, como resultado de ello, están expresadas en la unidad monetaria corriente a la fecha de cierre del ejercicio, y</v>
      </c>
      <c r="B480" s="87"/>
      <c r="C480" s="87"/>
      <c r="D480" s="87"/>
      <c r="E480" s="93"/>
      <c r="F480" s="87"/>
      <c r="G480" s="88"/>
    </row>
    <row r="481" spans="1:8" ht="22.5" x14ac:dyDescent="0.25">
      <c r="A481" s="113" t="str">
        <f>+IF($G$2="",CONCATENATE("b) La identificación y valor del índice general de precios a la fecha de cierre del ejercicio, así como el movimiento del mismo durante el ejercicio corriente y el anterior."),"")</f>
        <v>b) La identificación y valor del índice general de precios a la fecha de cierre del ejercicio, así como el movimiento del mismo durante el ejercicio corriente y el anterior.</v>
      </c>
      <c r="B481" s="87"/>
      <c r="C481" s="87"/>
      <c r="D481" s="87"/>
      <c r="E481" s="93"/>
      <c r="F481" s="87"/>
      <c r="G481" s="88"/>
    </row>
    <row r="482" spans="1:8" s="70" customFormat="1" x14ac:dyDescent="0.25">
      <c r="A482" s="73"/>
      <c r="B482" s="78"/>
      <c r="C482" s="78"/>
      <c r="D482" s="78"/>
      <c r="E482" s="72"/>
      <c r="F482" s="78"/>
      <c r="G482" s="79"/>
      <c r="H482" s="72"/>
    </row>
    <row r="483" spans="1:8" s="70" customFormat="1" x14ac:dyDescent="0.25">
      <c r="A483" s="73"/>
      <c r="B483" s="78"/>
      <c r="C483" s="78"/>
      <c r="D483" s="78"/>
      <c r="E483" s="72"/>
      <c r="F483" s="78"/>
      <c r="G483" s="79"/>
      <c r="H483" s="72"/>
    </row>
    <row r="484" spans="1:8" x14ac:dyDescent="0.25">
      <c r="A484" s="104" t="str">
        <f>+IF(G2="","12. Situación Fiscal","")</f>
        <v>12. Situación Fiscal</v>
      </c>
      <c r="B484" s="81" t="str">
        <f>+IF($G$2="","Si","")</f>
        <v>Si</v>
      </c>
      <c r="C484" s="81" t="str">
        <f>+IF($G$2="","No","")</f>
        <v>No</v>
      </c>
      <c r="D484" s="81" t="str">
        <f>+IF($G$2="","N/A","")</f>
        <v>N/A</v>
      </c>
      <c r="E484" s="82"/>
      <c r="F484" s="81" t="str">
        <f>+IF($G$2="","Página","")</f>
        <v>Página</v>
      </c>
      <c r="G484" s="81" t="str">
        <f>+IF($G$2="","Observaciones","")</f>
        <v>Observaciones</v>
      </c>
    </row>
    <row r="485" spans="1:8" x14ac:dyDescent="0.25">
      <c r="B485" s="78"/>
      <c r="C485" s="78"/>
      <c r="D485" s="78"/>
      <c r="F485" s="78"/>
      <c r="G485" s="79"/>
    </row>
    <row r="486" spans="1:8" s="127" customFormat="1" x14ac:dyDescent="0.25">
      <c r="A486" s="123" t="str">
        <f>+IF(G2="","12.1 Impuestos sobre beneficios","")</f>
        <v>12.1 Impuestos sobre beneficios</v>
      </c>
      <c r="B486" s="124"/>
      <c r="C486" s="124"/>
      <c r="D486" s="124"/>
      <c r="E486" s="93"/>
      <c r="F486" s="124"/>
      <c r="G486" s="125"/>
      <c r="H486" s="126"/>
    </row>
    <row r="487" spans="1:8" ht="22.5" x14ac:dyDescent="0.25">
      <c r="A487" s="90" t="str">
        <f>+IF(G2=""," - Explicación de la diferencia que exista entre el importe neto de los  ingresos y gastos del ejercicio y la base imponible (resultado fiscal) Incluir tabla de conciliación PGC","")</f>
        <v xml:space="preserve"> - Explicación de la diferencia que exista entre el importe neto de los  ingresos y gastos del ejercicio y la base imponible (resultado fiscal) Incluir tabla de conciliación PGC</v>
      </c>
      <c r="B487" s="87"/>
      <c r="C487" s="87"/>
      <c r="D487" s="87"/>
      <c r="E487" s="93"/>
      <c r="F487" s="87"/>
      <c r="G487" s="88"/>
    </row>
    <row r="488" spans="1:8" ht="22.5" x14ac:dyDescent="0.25">
      <c r="A488" s="90" t="str">
        <f>+IF(G2=""," - Explicación y conciliación numérica entre el gasto/ingreso por impuestos sobre beneficios y el resultado de multiplicar los tipos de gravamen aplicables al total de ingresos y gastos reconocidos, diferenciando el saldo de la cuenta de PyG.","")</f>
        <v xml:space="preserve"> - Explicación y conciliación numérica entre el gasto/ingreso por impuestos sobre beneficios y el resultado de multiplicar los tipos de gravamen aplicables al total de ingresos y gastos reconocidos, diferenciando el saldo de la cuenta de PyG.</v>
      </c>
      <c r="B488" s="87"/>
      <c r="C488" s="87"/>
      <c r="D488" s="87"/>
      <c r="E488" s="93"/>
      <c r="F488" s="87"/>
      <c r="G488" s="88"/>
    </row>
    <row r="489" spans="1:8" ht="22.5" x14ac:dyDescent="0.25">
      <c r="A489" s="90" t="str">
        <f>+IF(G2=""," - Cuando tal valoración influya de forma sustancial sobre la carga fiscal futura deberán darse indicaciones al respecto. (art. 260 LSC.)","")</f>
        <v xml:space="preserve"> - Cuando tal valoración influya de forma sustancial sobre la carga fiscal futura deberán darse indicaciones al respecto. (art. 260 LSC.)</v>
      </c>
      <c r="B489" s="87"/>
      <c r="C489" s="87"/>
      <c r="D489" s="87"/>
      <c r="E489" s="93"/>
      <c r="F489" s="87"/>
      <c r="G489" s="88"/>
    </row>
    <row r="490" spans="1:8" x14ac:dyDescent="0.25">
      <c r="A490" s="90" t="str">
        <f>+IF(G2=""," - Además se debe incluir la siguiente información:","")</f>
        <v xml:space="preserve"> - Además se debe incluir la siguiente información:</v>
      </c>
      <c r="B490" s="87"/>
      <c r="C490" s="87"/>
      <c r="D490" s="87"/>
      <c r="E490" s="93"/>
      <c r="F490" s="87"/>
      <c r="G490" s="88"/>
    </row>
    <row r="491" spans="1:8" ht="56.25" x14ac:dyDescent="0.25">
      <c r="A491" s="113" t="str">
        <f>+IF(G2="",CONCATENATE(" 1. Desglose del gasto o ingreso por impuestos sobre beneficios, diferenciando el impuesto corriente y la variación de impuestos diferidos, que se imputa al resultado de la cuenta de pérdidas y ganancias -distinguiendo"," el correspondiente a las operaciones continuadas y a operaciones interrumpidas, si las hubiera, y siempre que la empresa deba informar separadamente de los resultados procedentes de operaciones ","interrumpidas -, así como el directamente imputado al patrimonio neto, diferenciando el que afecte a cada epígrafe del estado de ingresos y gastos reconocidos."),"")</f>
        <v xml:space="preserve"> 1. Desglose del gasto o ingreso por impuestos sobre beneficios, diferenciando el impuesto corriente y la variación de impuestos diferidos, que se imputa al resultado de la cuenta de pérdidas y ganancias -distinguiendo el correspondiente a las operaciones continuadas y a operaciones interrumpidas, si las hubiera, y siempre que la empresa deba informar separadamente de los resultados procedentes de operaciones interrumpidas -, así como el directamente imputado al patrimonio neto, diferenciando el que afecte a cada epígrafe del estado de ingresos y gastos reconocidos.</v>
      </c>
      <c r="B491" s="87"/>
      <c r="C491" s="87"/>
      <c r="D491" s="87"/>
      <c r="E491" s="93"/>
      <c r="F491" s="87"/>
      <c r="G491" s="88"/>
    </row>
    <row r="492" spans="1:8" ht="22.5" x14ac:dyDescent="0.25">
      <c r="A492" s="113" t="str">
        <f>+IF(G2=""," 2. En relación con los impuestos diferidos, se deberá desglosar esta diferencia, distinguiendo entre activos (diferencias temporarias, créditos por bases imponibles negativas y otros créditos) y pasivos (diferencias temporarias).","")</f>
        <v xml:space="preserve"> 2. En relación con los impuestos diferidos, se deberá desglosar esta diferencia, distinguiendo entre activos (diferencias temporarias, créditos por bases imponibles negativas y otros créditos) y pasivos (diferencias temporarias).</v>
      </c>
      <c r="B492" s="87"/>
      <c r="C492" s="87"/>
      <c r="D492" s="87"/>
      <c r="E492" s="93"/>
      <c r="F492" s="87"/>
      <c r="G492" s="88"/>
    </row>
    <row r="493" spans="1:8" ht="45" x14ac:dyDescent="0.25">
      <c r="A493" s="113" t="str">
        <f>+IF(G2="",CONCATENATE(" 3. Cuando, conforme a las excepciones previstas en la Resolución de 9 de febrero de 2016, del ICAC, por la que se desarrollan las normas de registro, valoración y elaboración de las cuentas anuales para la contabilización"," del Impuesto sobre Beneficios, no se reconozcan los pasivos por impuesto diferido resultantes de diferencias temporarias imponibles, se deberá informar sobre la existencia de estas y de la cuantía de los mencionados pasivos no reconocidos."),"")</f>
        <v xml:space="preserve"> 3. Cuando, conforme a las excepciones previstas en la Resolución de 9 de febrero de 2016, del ICAC, por la que se desarrollan las normas de registro, valoración y elaboración de las cuentas anuales para la contabilización del Impuesto sobre Beneficios, no se reconozcan los pasivos por impuesto diferido resultantes de diferencias temporarias imponibles, se deberá informar sobre la existencia de estas y de la cuantía de los mencionados pasivos no reconocidos.</v>
      </c>
      <c r="B493" s="87"/>
      <c r="C493" s="87"/>
      <c r="D493" s="87"/>
      <c r="E493" s="93"/>
      <c r="F493" s="87"/>
      <c r="G493" s="88"/>
    </row>
    <row r="494" spans="1:8" ht="22.5" x14ac:dyDescent="0.25">
      <c r="A494" s="113" t="str">
        <f>+IF(G2=""," 4. El importe y plazo de aplicación de diferencias temporarias deducibles, bases imponibles negativas y otros créditos fiscales, cuando no se haya registrado en el balance el correspondiente activo por impuesto diferido.","")</f>
        <v xml:space="preserve"> 4. El importe y plazo de aplicación de diferencias temporarias deducibles, bases imponibles negativas y otros créditos fiscales, cuando no se haya registrado en el balance el correspondiente activo por impuesto diferido.</v>
      </c>
      <c r="B494" s="87"/>
      <c r="C494" s="87"/>
      <c r="D494" s="87"/>
      <c r="E494" s="93"/>
      <c r="F494" s="87"/>
      <c r="G494" s="88"/>
    </row>
    <row r="495" spans="1:8" ht="78.75" x14ac:dyDescent="0.25">
      <c r="A495" s="113" t="str">
        <f>+IF(G2="",CONCATENATE(" 5. El importe de los activos por impuesto diferido, indicando la naturaleza de la evidencia utilizada para su reconocimiento, incluida, en su caso, la planificación fiscal, cuando la realización del activo depende de ganancias futuras ","superiores a las que corresponden a la reversión de las diferencias temporarias imponibles, o cuando la empresa haya experimentado una pérdida, ya sea en el presente ejercicio o en el anterior, en el país con el que se relaciona el activo"," por impuesto diferido. En particular, en aquellos casos en que la empresa considere que existe evidencia que permita destruir la presunción de que"," no es posible recuperar los activos por impuestos diferidos en un plazo superior a los diez años, se deberá informar con detalle de las circunstancias en quese soporta ese juicio."),"")</f>
        <v xml:space="preserve"> 5. El importe de los activos por impuesto diferido, indicando la naturaleza de la evidencia utilizada para su reconocimiento, incluida, en su caso, la planificación fiscal, cuando la realización del activo depende de ganancias futuras superiores a las que corresponden a la reversión de las diferencias temporarias imponibles, o cuando la empresa haya experimentado una pérdida, ya sea en el presente ejercicio o en el anterior, en el país con el que se relaciona el activo por impuesto diferido. En particular, en aquellos casos en que la empresa considere que existe evidencia que permita destruir la presunción de que no es posible recuperar los activos por impuestos diferidos en un plazo superior a los diez años, se deberá informar con detalle de las circunstancias en quese soporta ese juicio.</v>
      </c>
      <c r="B495" s="87"/>
      <c r="C495" s="87"/>
      <c r="D495" s="87"/>
      <c r="E495" s="93"/>
      <c r="F495" s="87"/>
      <c r="G495" s="88"/>
    </row>
    <row r="496" spans="1:8" ht="67.5" x14ac:dyDescent="0.25">
      <c r="A496" s="113" t="str">
        <f>+IF(G2="",CONCATENATE(" 6. Cuando afloren en el ejercicio activos por impuesto diferido por diferencias temporarias, pérdidas fiscales a compensar o deducciones u otras ventajas no utilizadas que procedan de un ejercicio anterior y ","no hubiesen sido objeto de registro, se informará sobre las circunstancias que motivan la citada afloración respecto de las existentes en el momento en ","que no se registraron los citados activos en el balance. De igual forma, cuando se hubiesen registrado créditos por deducciones y otros beneficios fiscales como consecuencia de una operación y su efectiva aplicación estuviese"," condicionada a la realización de una determinada actividad, deberá incluirse en la memoria esta información."),"")</f>
        <v xml:space="preserve"> 6. Cuando afloren en el ejercicio activos por impuesto diferido por diferencias temporarias, pérdidas fiscales a compensar o deducciones u otras ventajas no utilizadas que procedan de un ejercicio anterior y no hubiesen sido objeto de registro, se informará sobre las circunstancias que motivan la citada afloración respecto de las existentes en el momento en que no se registraron los citados activos en el balance. De igual forma, cuando se hubiesen registrado créditos por deducciones y otros beneficios fiscales como consecuencia de una operación y su efectiva aplicación estuviese condicionada a la realización de una determinada actividad, deberá incluirse en la memoria esta información.</v>
      </c>
      <c r="B496" s="87"/>
      <c r="C496" s="87"/>
      <c r="D496" s="87"/>
      <c r="E496" s="93"/>
      <c r="F496" s="87"/>
      <c r="G496" s="88"/>
    </row>
    <row r="497" spans="1:8" ht="101.25" x14ac:dyDescent="0.25">
      <c r="A497" s="113" t="str">
        <f>+IF(G2="",CONCATENATE(" 7. Naturaleza, importe y compromisos adquiridos en relación con los incentivos fiscales aplicados durante el ejercicio, tales como beneficios, deducciones y determinadas diferencias ","permanentes, así como los pendientes de deducir. En particular, se informará sobre incentivos fiscales objeto de periodificación,"," señalando el importe imputado al ejercicio y el que resta por imputar. Dicha información"," contendrá los criterios empleados en la periodificación, tanto en el ejercicio en que se produzca la diferencia permanente o se apliquen las deducciones y otras ventajas fiscales, ","como en los ejercicios posteriores hasta que se termine la periodificación. Así mismo, se informará en"," la memoria sobre cualquier circunstancia de carácter sustantivo en relación con la periodificación prevista en la Resolución de 9 de febrero de 2016, del ICAC, por la que se desarrollan las normas de registro, ","valoración y elaboración de las cuentas anuales para la contabilización del Impuesto sobre Beneficios."),"")</f>
        <v xml:space="preserve"> 7. Naturaleza, importe y compromisos adquiridos en relación con los incentivos fiscales aplicados durante el ejercicio, tales como beneficios, deducciones y determinadas diferencias permanentes, así como los pendientes de deducir. En particular, se informará sobre incentivos fiscales objeto de periodificación, señalando el importe imputado al ejercicio y el que resta por imputar. Dicha información contendrá los criterios empleados en la periodificación, tanto en el ejercicio en que se produzca la diferencia permanente o se apliquen las deducciones y otras ventajas fiscales, como en los ejercicios posteriores hasta que se termine la periodificación. Así mismo, se informará en la memoria sobre cualquier circunstancia de carácter sustantivo en relación con la periodificación prevista en la Resolución de 9 de febrero de 2016, del ICAC, por la que se desarrollan las normas de registro, valoración y elaboración de las cuentas anuales para la contabilización del Impuesto sobre Beneficios.</v>
      </c>
      <c r="B497" s="87"/>
      <c r="C497" s="87"/>
      <c r="D497" s="87"/>
      <c r="E497" s="93"/>
      <c r="F497" s="87"/>
      <c r="G497" s="88"/>
    </row>
    <row r="498" spans="1:8" ht="22.5" x14ac:dyDescent="0.25">
      <c r="A498" s="113" t="str">
        <f>+IF(G2=""," 8. Se informará adicionalmente del impuesto a pagar a las distintas jurisdicciones fiscales, detallando las retenciones y pagos a cuenta efectuados.","")</f>
        <v xml:space="preserve"> 8. Se informará adicionalmente del impuesto a pagar a las distintas jurisdicciones fiscales, detallando las retenciones y pagos a cuenta efectuados.</v>
      </c>
      <c r="B498" s="87"/>
      <c r="C498" s="87"/>
      <c r="D498" s="87"/>
      <c r="E498" s="93"/>
      <c r="F498" s="87"/>
      <c r="G498" s="88"/>
    </row>
    <row r="499" spans="1:8" x14ac:dyDescent="0.25">
      <c r="A499" s="113" t="str">
        <f>+IF(G2=""," 9. Se identificarán el resto de diferencias permanentes, señalando su importe y naturaleza.","")</f>
        <v xml:space="preserve"> 9. Se identificarán el resto de diferencias permanentes, señalando su importe y naturaleza.</v>
      </c>
      <c r="B499" s="87"/>
      <c r="C499" s="87"/>
      <c r="D499" s="87"/>
      <c r="E499" s="93"/>
      <c r="F499" s="87"/>
      <c r="G499" s="88"/>
    </row>
    <row r="500" spans="1:8" ht="67.5" x14ac:dyDescent="0.25">
      <c r="A500" s="113" t="str">
        <f>+IF(G2="",CONCATENATE(" 10. Se informará de todas las estimaciones y cálculos utilizados para la determinación del tipo de gravamen medio esperado, justificando los cambios y variaciones existentes entre los valores actuales y los valores futuros"," estimados. Igualmente, cuando, de conformidad con el principio de importancia relativa, se opte por la utilización del último tipo medio de gravamen disponible, se deberán"," justificar las razones que han llevado a elegir dicha opción, informando, no obstante, sobre todos aquellos acontecimientos futuros que se considere pueden afectar a la valoración de los activos y pasivos por impuesto diferido."),"")</f>
        <v xml:space="preserve"> 10. Se informará de todas las estimaciones y cálculos utilizados para la determinación del tipo de gravamen medio esperado, justificando los cambios y variaciones existentes entre los valores actuales y los valores futuros estimados. Igualmente, cuando, de conformidad con el principio de importancia relativa, se opte por la utilización del último tipo medio de gravamen disponible, se deberán justificar las razones que han llevado a elegir dicha opción, informando, no obstante, sobre todos aquellos acontecimientos futuros que se considere pueden afectar a la valoración de los activos y pasivos por impuesto diferido.</v>
      </c>
      <c r="B500" s="87"/>
      <c r="C500" s="87"/>
      <c r="D500" s="87"/>
      <c r="E500" s="93"/>
      <c r="F500" s="87"/>
      <c r="G500" s="88"/>
    </row>
    <row r="501" spans="1:8" ht="22.5" x14ac:dyDescent="0.25">
      <c r="A501" s="113" t="str">
        <f>+IF($G$2=""," 11. Cambios en los tipos impositivos aplicables respecto a los del ejercicio anterior. Se indicará el efecto en los impuestos diferidos registrados en ejercicios anteriores.","")</f>
        <v xml:space="preserve"> 11. Cambios en los tipos impositivos aplicables respecto a los del ejercicio anterior. Se indicará el efecto en los impuestos diferidos registrados en ejercicios anteriores.</v>
      </c>
      <c r="B501" s="87"/>
      <c r="C501" s="87"/>
      <c r="D501" s="87"/>
      <c r="E501" s="93"/>
      <c r="F501" s="87"/>
      <c r="G501" s="88"/>
    </row>
    <row r="502" spans="1:8" ht="33.75" x14ac:dyDescent="0.25">
      <c r="A502" s="113" t="str">
        <f>+IF($G$2="",CONCATENATE(" 12. Información relativa a las provisiones derivadas del impuesto sobre beneficios, así como sobre las contingencias de carácter fiscal y sobre acontecimientos posteriores al cierre que supongan ","una modificación de la normativa fiscal que afecta a los activos y pasivos fiscales registrados. En particular, se informará de los ejercicios pendientes de comprobación."),"")</f>
        <v xml:space="preserve"> 12. Información relativa a las provisiones derivadas del impuesto sobre beneficios, así como sobre las contingencias de carácter fiscal y sobre acontecimientos posteriores al cierre que supongan una modificación de la normativa fiscal que afecta a los activos y pasivos fiscales registrados. En particular, se informará de los ejercicios pendientes de comprobación.</v>
      </c>
      <c r="B502" s="87"/>
      <c r="C502" s="87"/>
      <c r="D502" s="87"/>
      <c r="E502" s="93"/>
      <c r="F502" s="87"/>
      <c r="G502" s="88"/>
    </row>
    <row r="503" spans="1:8" ht="78.75" x14ac:dyDescent="0.25">
      <c r="A503" s="113" t="str">
        <f>+IF($G$2="",CONCATENATE(" 13. Las entidades que apliquen alguno de los regímenes especiales establecidos por la normativa tributaria deberán aportar información sobre el régimen correspondiente, indicando"," cuándo se han cumplido las condiciones para aplicarlo y, en su caso, cuándo estas se dejan de cumplir, incluyendo los efectos que dicha situación tiene ","sobre los estados financieros. En concreto, cuando se trate de entidades en alguno de los regímenes especiales basados en la transparencia fiscal, se deberá incluir información sobre"," la imputación a los socios de bases imponibles, deducciones y bonificaciones en la cuota, retenciones, pagos fraccionados, ingresos a cuenta, cuota satisfecha por la sociedad que aplique ","la transparencia fiscal, así como las posibles cuotas que hubiesen sido imputadas a dichas entidad."),"")</f>
        <v xml:space="preserve"> 13. Las entidades que apliquen alguno de los regímenes especiales establecidos por la normativa tributaria deberán aportar información sobre el régimen correspondiente, indicando cuándo se han cumplido las condiciones para aplicarlo y, en su caso, cuándo estas se dejan de cumplir, incluyendo los efectos que dicha situación tiene sobre los estados financieros. En concreto, cuando se trate de entidades en alguno de los regímenes especiales basados en la transparencia fiscal, se deberá incluir información sobre la imputación a los socios de bases imponibles, deducciones y bonificaciones en la cuota, retenciones, pagos fraccionados, ingresos a cuenta, cuota satisfecha por la sociedad que aplique la transparencia fiscal, así como las posibles cuotas que hubiesen sido imputadas a dichas entidad.</v>
      </c>
      <c r="B503" s="87"/>
      <c r="C503" s="87"/>
      <c r="D503" s="87"/>
      <c r="E503" s="93"/>
      <c r="F503" s="87"/>
      <c r="G503" s="88"/>
    </row>
    <row r="504" spans="1:8" ht="56.25" x14ac:dyDescent="0.25">
      <c r="A504" s="113" t="str">
        <f>+IF($G$2="",CONCATENATE(" 14. Para el caso de las entidades que tributen en régimen de consolidación fiscal, cada sociedad del grupo fiscal deberá incluir en la memoria, además de las indicaciones que sean procedentes ","de acuerdo con lo previsto en la Resolución de 9 de febrero de 2016, del ICAC, por la que se desarrollan las normas de registro, valoración y elaboración de las cuentas anuales para la"," contabilización del Impuesto sobre Beneficios, cualquier circunstancia relevante sobre este régimen especial de tributación, indicando en particular:"),"")</f>
        <v xml:space="preserve"> 14. Para el caso de las entidades que tributen en régimen de consolidación fiscal, cada sociedad del grupo fiscal deberá incluir en la memoria, además de las indicaciones que sean procedentes de acuerdo con lo previsto en la Resolución de 9 de febrero de 2016, del ICAC, por la que se desarrollan las normas de registro, valoración y elaboración de las cuentas anuales para la contabilización del Impuesto sobre Beneficios, cualquier circunstancia relevante sobre este régimen especial de tributación, indicando en particular:</v>
      </c>
      <c r="B504" s="87"/>
      <c r="C504" s="87"/>
      <c r="D504" s="87"/>
      <c r="E504" s="93"/>
      <c r="F504" s="87"/>
      <c r="G504" s="88"/>
    </row>
    <row r="505" spans="1:8" ht="22.5" x14ac:dyDescent="0.25">
      <c r="A505" s="116" t="str">
        <f>+IF($G$2=""," 1.º Diferencias permanentes y temporarias surgidas como consecuencia de este régimen especial, señalando para las temporarias el ejercicio en que se originen, así como la reversión producida en cada ejercicio.","")</f>
        <v xml:space="preserve"> 1.º Diferencias permanentes y temporarias surgidas como consecuencia de este régimen especial, señalando para las temporarias el ejercicio en que se originen, así como la reversión producida en cada ejercicio.</v>
      </c>
      <c r="B505" s="87"/>
      <c r="C505" s="87"/>
      <c r="D505" s="87"/>
      <c r="E505" s="93"/>
      <c r="F505" s="87"/>
      <c r="G505" s="88"/>
    </row>
    <row r="506" spans="1:8" x14ac:dyDescent="0.25">
      <c r="A506" s="116" t="str">
        <f>+IF($G$2=""," 2.º Compensaciones de bases imponibles negativas derivadas de la aplicación del régimen de los grupos de sociedades.","")</f>
        <v xml:space="preserve"> 2.º Compensaciones de bases imponibles negativas derivadas de la aplicación del régimen de los grupos de sociedades.</v>
      </c>
      <c r="B506" s="87"/>
      <c r="C506" s="87"/>
      <c r="D506" s="87"/>
      <c r="E506" s="93"/>
      <c r="F506" s="87"/>
      <c r="G506" s="88"/>
    </row>
    <row r="507" spans="1:8" ht="22.5" x14ac:dyDescent="0.25">
      <c r="A507" s="116" t="str">
        <f>+IF($G$2=""," 3.º Desglose de los créditos y débitos más significativos entre empresas del grupo consecuencia del efecto impositivo generado por el régimen de los grupos de sociedades.","")</f>
        <v xml:space="preserve"> 3.º Desglose de los créditos y débitos más significativos entre empresas del grupo consecuencia del efecto impositivo generado por el régimen de los grupos de sociedades.</v>
      </c>
      <c r="B507" s="87"/>
      <c r="C507" s="87"/>
      <c r="D507" s="87"/>
      <c r="E507" s="93"/>
      <c r="F507" s="87"/>
      <c r="G507" s="88"/>
    </row>
    <row r="508" spans="1:8" ht="45" x14ac:dyDescent="0.25">
      <c r="A508" s="113" t="str">
        <f>+IF($G$2="",CONCATENATE(" 15. Las sociedades sometidas a tributación en el extranjero deberán informar acerca de los tributos extranjeros que gravan el beneficio de la sociedad, indicando, conforme al régimen fiscal ","aplicable, cuantas circunstancias afecten a las cuentas anuales de la sociedad, utilizando para ello el mismo esquema de información previsto para el Impuesto sobre sociedades español."),"")</f>
        <v xml:space="preserve"> 15. Las sociedades sometidas a tributación en el extranjero deberán informar acerca de los tributos extranjeros que gravan el beneficio de la sociedad, indicando, conforme al régimen fiscal aplicable, cuantas circunstancias afecten a las cuentas anuales de la sociedad, utilizando para ello el mismo esquema de información previsto para el Impuesto sobre sociedades español.</v>
      </c>
      <c r="B508" s="87"/>
      <c r="C508" s="87"/>
      <c r="D508" s="87"/>
      <c r="E508" s="93"/>
      <c r="F508" s="87"/>
      <c r="G508" s="88"/>
    </row>
    <row r="509" spans="1:8" x14ac:dyDescent="0.25">
      <c r="A509" s="113" t="str">
        <f>+IF($G$2=""," 16. Cualquier otra circunstancia de carácter sustantivo en relación con la situación fiscal.","")</f>
        <v xml:space="preserve"> 16. Cualquier otra circunstancia de carácter sustantivo en relación con la situación fiscal.</v>
      </c>
      <c r="B509" s="87"/>
      <c r="C509" s="87"/>
      <c r="D509" s="87"/>
      <c r="E509" s="93"/>
      <c r="F509" s="87"/>
      <c r="G509" s="88"/>
    </row>
    <row r="510" spans="1:8" ht="22.5" x14ac:dyDescent="0.25">
      <c r="A510" s="113" t="str">
        <f>+IF(G2=""," 17. Diferencia entre la carga fiscal imputada al ej. y a los ej. anteriores, y la carga ya pagada o que deberá pagarse por esos ejercicios, en la medida en que esta diferencia tenga un interés con respecto a la carga fiscal futura. (art. 260 LSC.)","")</f>
        <v xml:space="preserve"> 17. Diferencia entre la carga fiscal imputada al ej. y a los ej. anteriores, y la carga ya pagada o que deberá pagarse por esos ejercicios, en la medida en que esta diferencia tenga un interés con respecto a la carga fiscal futura. (art. 260 LSC.)</v>
      </c>
      <c r="B510" s="87"/>
      <c r="C510" s="87"/>
      <c r="D510" s="87"/>
      <c r="E510" s="93"/>
      <c r="F510" s="87"/>
      <c r="G510" s="88"/>
    </row>
    <row r="511" spans="1:8" s="70" customFormat="1" x14ac:dyDescent="0.25">
      <c r="A511" s="90"/>
      <c r="B511" s="78"/>
      <c r="C511" s="78"/>
      <c r="D511" s="78"/>
      <c r="E511" s="72"/>
      <c r="F511" s="78"/>
      <c r="G511" s="79"/>
      <c r="H511" s="72"/>
    </row>
    <row r="512" spans="1:8" s="127" customFormat="1" x14ac:dyDescent="0.25">
      <c r="A512" s="123" t="str">
        <f>+IF(G2="","12.2 Otros tributos","")</f>
        <v>12.2 Otros tributos</v>
      </c>
      <c r="B512" s="124"/>
      <c r="C512" s="124"/>
      <c r="D512" s="124"/>
      <c r="E512" s="93"/>
      <c r="F512" s="124"/>
      <c r="G512" s="125"/>
      <c r="H512" s="126"/>
    </row>
    <row r="513" spans="1:8" ht="22.5" x14ac:dyDescent="0.25">
      <c r="A513" s="90" t="str">
        <f>+IF(G2=""," - Se informará sobre cualquier circunstancia de carácter significativo en relación con otros tributos; en particular cualquier contingencia de carácter fiscal, así como los ejercicios pendientes de comprobación.","")</f>
        <v xml:space="preserve"> - Se informará sobre cualquier circunstancia de carácter significativo en relación con otros tributos; en particular cualquier contingencia de carácter fiscal, así como los ejercicios pendientes de comprobación.</v>
      </c>
      <c r="B513" s="87"/>
      <c r="C513" s="87"/>
      <c r="D513" s="87"/>
      <c r="E513" s="93"/>
      <c r="F513" s="87"/>
      <c r="G513" s="88"/>
    </row>
    <row r="514" spans="1:8" s="70" customFormat="1" x14ac:dyDescent="0.25">
      <c r="A514" s="73"/>
      <c r="B514" s="78"/>
      <c r="C514" s="78"/>
      <c r="D514" s="78"/>
      <c r="E514" s="72"/>
      <c r="F514" s="78"/>
      <c r="G514" s="79"/>
      <c r="H514" s="72"/>
    </row>
    <row r="515" spans="1:8" s="70" customFormat="1" x14ac:dyDescent="0.25">
      <c r="A515" s="73"/>
      <c r="B515" s="78"/>
      <c r="C515" s="78"/>
      <c r="D515" s="78"/>
      <c r="E515" s="72"/>
      <c r="F515" s="78"/>
      <c r="G515" s="79"/>
      <c r="H515" s="72"/>
    </row>
    <row r="516" spans="1:8" x14ac:dyDescent="0.25">
      <c r="A516" s="104" t="str">
        <f>+IF(G2="","13. Ingresos y gastos","")</f>
        <v>13. Ingresos y gastos</v>
      </c>
      <c r="B516" s="81" t="str">
        <f>+IF($G$2="","Si","")</f>
        <v>Si</v>
      </c>
      <c r="C516" s="81" t="str">
        <f>+IF($G$2="","No","")</f>
        <v>No</v>
      </c>
      <c r="D516" s="81" t="str">
        <f>+IF($G$2="","N/A","")</f>
        <v>N/A</v>
      </c>
      <c r="E516" s="82"/>
      <c r="F516" s="81" t="str">
        <f>+IF($G$2="","Página","")</f>
        <v>Página</v>
      </c>
      <c r="G516" s="81" t="str">
        <f>+IF($G$2="","Observaciones","")</f>
        <v>Observaciones</v>
      </c>
    </row>
    <row r="517" spans="1:8" x14ac:dyDescent="0.25">
      <c r="B517" s="78"/>
      <c r="C517" s="78"/>
      <c r="D517" s="78"/>
      <c r="F517" s="78"/>
      <c r="G517" s="79"/>
    </row>
    <row r="518" spans="1:8" ht="45" x14ac:dyDescent="0.25">
      <c r="A518" s="90" t="str">
        <f>+IF(G2="",CONCATENATE("1. Desglose de las partidas 'consumo de mercaderías', 'consumo de materias primas y otras materias consumibles'"," entre compras y variación de existencias. Asimismo se identificarán las compras nacionales, las adquisiciones intracomunitarias"," y las importaciones. Desglose de la partida 'cargas sociales, distinguiendo entre aportaciones y dotaciones para pensiones y otras cargas sociales.'"),"")</f>
        <v>1. Desglose de las partidas 'consumo de mercaderías', 'consumo de materias primas y otras materias consumibles' entre compras y variación de existencias. Asimismo se identificarán las compras nacionales, las adquisiciones intracomunitarias y las importaciones. Desglose de la partida 'cargas sociales, distinguiendo entre aportaciones y dotaciones para pensiones y otras cargas sociales.'</v>
      </c>
      <c r="B518" s="56"/>
      <c r="C518" s="87"/>
      <c r="D518" s="87"/>
      <c r="F518" s="87"/>
      <c r="G518" s="88"/>
    </row>
    <row r="519" spans="1:8" x14ac:dyDescent="0.25">
      <c r="A519" s="90" t="str">
        <f>+IF(G2="","2. Importe de la venta de bienes y prestación de servicios producidos por permuta de bienes no monetarios y servicios.","")</f>
        <v>2. Importe de la venta de bienes y prestación de servicios producidos por permuta de bienes no monetarios y servicios.</v>
      </c>
      <c r="B519" s="56"/>
      <c r="C519" s="87"/>
      <c r="D519" s="87"/>
      <c r="F519" s="87"/>
      <c r="G519" s="88"/>
    </row>
    <row r="520" spans="1:8" x14ac:dyDescent="0.25">
      <c r="A520" s="90" t="str">
        <f>+IF(G2="","3. Los resultados originados fuera de la actividad normal de la empresa incluidos en la partida “otros resultados”.","")</f>
        <v>3. Los resultados originados fuera de la actividad normal de la empresa incluidos en la partida “otros resultados”.</v>
      </c>
      <c r="B520" s="56"/>
      <c r="C520" s="87"/>
      <c r="D520" s="87"/>
      <c r="F520" s="87"/>
      <c r="G520" s="88"/>
    </row>
    <row r="521" spans="1:8" ht="33.75" x14ac:dyDescent="0.25">
      <c r="A521" s="90" t="str">
        <f>+IF(G2="","4. Gastos de personal, desglosando los importes relativos a sueldos y salarios y los referidos a cargas sociales, con mención separada de los que cubren las pensiones, cuando no estén así consignadas en la cuenta de pérdidas y ganancias (art. 260 LSC.)","")</f>
        <v>4. Gastos de personal, desglosando los importes relativos a sueldos y salarios y los referidos a cargas sociales, con mención separada de los que cubren las pensiones, cuando no estén así consignadas en la cuenta de pérdidas y ganancias (art. 260 LSC.)</v>
      </c>
      <c r="B521" s="56"/>
      <c r="C521" s="87"/>
      <c r="D521" s="87"/>
      <c r="F521" s="87"/>
      <c r="G521" s="88"/>
    </row>
    <row r="522" spans="1:8" ht="22.5" x14ac:dyDescent="0.25">
      <c r="A522" s="90" t="str">
        <f>+IF(G2="","5. El importe y la naturaleza de las partidas de ingresos o de gastos cuya cuantía o incidencia sean excepcionales. (art. 260 LSC.)","")</f>
        <v>5. El importe y la naturaleza de las partidas de ingresos o de gastos cuya cuantía o incidencia sean excepcionales. (art. 260 LSC.)</v>
      </c>
      <c r="B522" s="56"/>
      <c r="C522" s="87"/>
      <c r="D522" s="87"/>
      <c r="F522" s="87"/>
      <c r="G522" s="88"/>
    </row>
    <row r="523" spans="1:8" s="70" customFormat="1" x14ac:dyDescent="0.25">
      <c r="A523" s="73"/>
      <c r="B523" s="78"/>
      <c r="C523" s="78"/>
      <c r="D523" s="78"/>
      <c r="E523" s="72"/>
      <c r="F523" s="78"/>
      <c r="G523" s="79"/>
      <c r="H523" s="72"/>
    </row>
    <row r="524" spans="1:8" s="70" customFormat="1" x14ac:dyDescent="0.25">
      <c r="A524" s="73"/>
      <c r="B524" s="78"/>
      <c r="C524" s="78"/>
      <c r="D524" s="78"/>
      <c r="E524" s="72"/>
      <c r="F524" s="78"/>
      <c r="G524" s="79"/>
      <c r="H524" s="72"/>
    </row>
    <row r="525" spans="1:8" x14ac:dyDescent="0.25">
      <c r="A525" s="104" t="str">
        <f>+IF(G2="","14. Provisiones y contingencias","")</f>
        <v>14. Provisiones y contingencias</v>
      </c>
      <c r="B525" s="81" t="str">
        <f>+IF($G$2="","Si","")</f>
        <v>Si</v>
      </c>
      <c r="C525" s="81" t="str">
        <f>+IF($G$2="","No","")</f>
        <v>No</v>
      </c>
      <c r="D525" s="81" t="str">
        <f>+IF($G$2="","N/A","")</f>
        <v>N/A</v>
      </c>
      <c r="E525" s="82"/>
      <c r="F525" s="81" t="str">
        <f>+IF($G$2="","Página","")</f>
        <v>Página</v>
      </c>
      <c r="G525" s="81" t="str">
        <f>+IF($G$2="","Observaciones","")</f>
        <v>Observaciones</v>
      </c>
    </row>
    <row r="526" spans="1:8" x14ac:dyDescent="0.25">
      <c r="B526" s="78"/>
      <c r="C526" s="78"/>
      <c r="D526" s="78"/>
      <c r="F526" s="78"/>
      <c r="G526" s="79"/>
    </row>
    <row r="527" spans="1:8" x14ac:dyDescent="0.25">
      <c r="A527" s="90" t="str">
        <f>+IF(G2="","1.Para cada provisión reconocida en Balance:","")</f>
        <v>1.Para cada provisión reconocida en Balance:</v>
      </c>
      <c r="B527" s="87"/>
      <c r="C527" s="87"/>
      <c r="D527" s="87"/>
      <c r="E527" s="93"/>
      <c r="F527" s="87"/>
      <c r="G527" s="88"/>
    </row>
    <row r="528" spans="1:8" ht="22.5" x14ac:dyDescent="0.25">
      <c r="A528" s="113" t="str">
        <f>+IF(G2=""," a. Análisis del movimiento durante el ejercicio (sin necesidad de información comparativa): Saldo inicial. Dotaciones, Aplicaciones, Otros ajustes realizados y Saldo final.","")</f>
        <v xml:space="preserve"> a. Análisis del movimiento durante el ejercicio (sin necesidad de información comparativa): Saldo inicial. Dotaciones, Aplicaciones, Otros ajustes realizados y Saldo final.</v>
      </c>
      <c r="B528" s="87"/>
      <c r="C528" s="87"/>
      <c r="D528" s="87"/>
      <c r="E528" s="93"/>
      <c r="F528" s="87"/>
      <c r="G528" s="88"/>
    </row>
    <row r="529" spans="1:8" ht="22.5" x14ac:dyDescent="0.25">
      <c r="A529" s="113" t="str">
        <f>+IF(G2=""," b. Información acerca del aumento en los saldos actualizados al tipo de descuento por causa del paso del tiempo, así como el efecto que haya podido tener cualquier cambio en el tipo de descuento.","")</f>
        <v xml:space="preserve"> b. Información acerca del aumento en los saldos actualizados al tipo de descuento por causa del paso del tiempo, así como el efecto que haya podido tener cualquier cambio en el tipo de descuento.</v>
      </c>
      <c r="B529" s="87"/>
      <c r="C529" s="87"/>
      <c r="D529" s="87"/>
      <c r="E529" s="93"/>
      <c r="F529" s="87"/>
      <c r="G529" s="88"/>
    </row>
    <row r="530" spans="1:8" x14ac:dyDescent="0.25">
      <c r="A530" s="113" t="str">
        <f>+IF(G2=""," c. Descripción de la naturaleza de la obligación asumida.","")</f>
        <v xml:space="preserve"> c. Descripción de la naturaleza de la obligación asumida.</v>
      </c>
      <c r="B530" s="87"/>
      <c r="C530" s="87"/>
      <c r="D530" s="87"/>
      <c r="E530" s="93"/>
      <c r="F530" s="87"/>
      <c r="G530" s="88"/>
    </row>
    <row r="531" spans="1:8" ht="33.75" x14ac:dyDescent="0.25">
      <c r="A531" s="113" t="str">
        <f>+IF(G2="",CONCATENATE(" d. Descripción de las estimaciones y procedimientos de cálculo aplicados para la valoración de los correspondientes importes y de las incertidumbres que pudieran aparecer en dichas estimaciones. En su caso, se justificarán"," los ajustes que haya procedido realizar."),"")</f>
        <v xml:space="preserve"> d. Descripción de las estimaciones y procedimientos de cálculo aplicados para la valoración de los correspondientes importes y de las incertidumbres que pudieran aparecer en dichas estimaciones. En su caso, se justificarán los ajustes que haya procedido realizar.</v>
      </c>
      <c r="B531" s="87"/>
      <c r="C531" s="87"/>
      <c r="D531" s="87"/>
      <c r="E531" s="93"/>
      <c r="F531" s="87"/>
      <c r="G531" s="88"/>
    </row>
    <row r="532" spans="1:8" ht="22.5" x14ac:dyDescent="0.25">
      <c r="A532" s="113" t="str">
        <f>+IF(G2=""," e. Indicación de los importes de cualquier derecho de reembolso, señalando las cantidades que, en su caso, se hayan reconocido en el activo de balance por estos derechos.","")</f>
        <v xml:space="preserve"> e. Indicación de los importes de cualquier derecho de reembolso, señalando las cantidades que, en su caso, se hayan reconocido en el activo de balance por estos derechos.</v>
      </c>
      <c r="B532" s="87"/>
      <c r="C532" s="87"/>
      <c r="D532" s="87"/>
      <c r="E532" s="93"/>
      <c r="F532" s="87"/>
      <c r="G532" s="88"/>
    </row>
    <row r="533" spans="1:8" x14ac:dyDescent="0.25">
      <c r="A533" s="90" t="str">
        <f>+IF(G2="","2. A menos que sea remota la salida de recursos, se indicará:","")</f>
        <v>2. A menos que sea remota la salida de recursos, se indicará:</v>
      </c>
      <c r="B533" s="87"/>
      <c r="C533" s="87"/>
      <c r="D533" s="87"/>
      <c r="E533" s="93"/>
      <c r="F533" s="87"/>
      <c r="G533" s="88"/>
    </row>
    <row r="534" spans="1:8" x14ac:dyDescent="0.25">
      <c r="A534" s="113" t="str">
        <f>+IF(G2=""," a. Breve descripción de su naturaleza.","")</f>
        <v xml:space="preserve"> a. Breve descripción de su naturaleza.</v>
      </c>
      <c r="B534" s="87"/>
      <c r="C534" s="87"/>
      <c r="D534" s="87"/>
      <c r="E534" s="93"/>
      <c r="F534" s="87"/>
      <c r="G534" s="88"/>
    </row>
    <row r="535" spans="1:8" x14ac:dyDescent="0.25">
      <c r="A535" s="113" t="str">
        <f>+IF(G2=""," b. Evolución previsible y factores de los que depende.","")</f>
        <v xml:space="preserve"> b. Evolución previsible y factores de los que depende.</v>
      </c>
      <c r="B535" s="87"/>
      <c r="C535" s="87"/>
      <c r="D535" s="87"/>
      <c r="E535" s="93"/>
      <c r="F535" s="87"/>
      <c r="G535" s="88"/>
    </row>
    <row r="536" spans="1:8" ht="22.5" x14ac:dyDescent="0.25">
      <c r="A536" s="113" t="str">
        <f>+IF(G2=""," c. Estimación cuantificada de los posibles efectos en los estados financieros y, en caso de no poder realizarse, información sobre dicha imposibilidad e incertidumbres que la motivan, señalándose los riesgos máximos y mínimos.","")</f>
        <v xml:space="preserve"> c. Estimación cuantificada de los posibles efectos en los estados financieros y, en caso de no poder realizarse, información sobre dicha imposibilidad e incertidumbres que la motivan, señalándose los riesgos máximos y mínimos.</v>
      </c>
      <c r="B536" s="87"/>
      <c r="C536" s="87"/>
      <c r="D536" s="87"/>
      <c r="E536" s="93"/>
      <c r="F536" s="87"/>
      <c r="G536" s="88"/>
    </row>
    <row r="537" spans="1:8" x14ac:dyDescent="0.25">
      <c r="A537" s="113" t="str">
        <f>+IF(G2=""," d. Existencia de cualquier derecho de reembolso.","")</f>
        <v xml:space="preserve"> d. Existencia de cualquier derecho de reembolso.</v>
      </c>
      <c r="B537" s="87"/>
      <c r="C537" s="87"/>
      <c r="D537" s="87"/>
      <c r="E537" s="93"/>
      <c r="F537" s="87"/>
      <c r="G537" s="88"/>
    </row>
    <row r="538" spans="1:8" ht="22.5" x14ac:dyDescent="0.25">
      <c r="A538" s="113" t="str">
        <f>+IF(G2=""," e. En caso que una provisión no se registre en balance debido a que no puede ser valorada de forma fiable, explicación de los motivos.","")</f>
        <v xml:space="preserve"> e. En caso que una provisión no se registre en balance debido a que no puede ser valorada de forma fiable, explicación de los motivos.</v>
      </c>
      <c r="B538" s="87"/>
      <c r="C538" s="87"/>
      <c r="D538" s="87"/>
      <c r="E538" s="93"/>
      <c r="F538" s="87"/>
      <c r="G538" s="88"/>
    </row>
    <row r="539" spans="1:8" ht="22.5" x14ac:dyDescent="0.25">
      <c r="A539" s="90" t="str">
        <f>+IF(G2="","3. En el caso de que sea probable la entrada de beneficios o rendimientos económicos para la empresa procedentes de activos que no cumplan los criterios de reconocimiento, se indicará:","")</f>
        <v>3. En el caso de que sea probable la entrada de beneficios o rendimientos económicos para la empresa procedentes de activos que no cumplan los criterios de reconocimiento, se indicará:</v>
      </c>
      <c r="B539" s="87"/>
      <c r="C539" s="87"/>
      <c r="D539" s="87"/>
      <c r="E539" s="93"/>
      <c r="F539" s="87"/>
      <c r="G539" s="88"/>
    </row>
    <row r="540" spans="1:8" x14ac:dyDescent="0.25">
      <c r="A540" s="113" t="str">
        <f>+IF(G2=""," a. Breve descripción de su naturaleza.","")</f>
        <v xml:space="preserve"> a. Breve descripción de su naturaleza.</v>
      </c>
      <c r="B540" s="87"/>
      <c r="C540" s="87"/>
      <c r="D540" s="87"/>
      <c r="E540" s="93"/>
      <c r="F540" s="87"/>
      <c r="G540" s="88"/>
    </row>
    <row r="541" spans="1:8" x14ac:dyDescent="0.25">
      <c r="A541" s="113" t="str">
        <f>+IF(G2=""," b. Evolución previsible y factores de los que depende.","")</f>
        <v xml:space="preserve"> b. Evolución previsible y factores de los que depende.</v>
      </c>
      <c r="B541" s="87"/>
      <c r="C541" s="87"/>
      <c r="D541" s="87"/>
      <c r="E541" s="93"/>
      <c r="F541" s="87"/>
      <c r="G541" s="88"/>
    </row>
    <row r="542" spans="1:8" ht="22.5" x14ac:dyDescent="0.25">
      <c r="A542" s="113" t="str">
        <f>+IF(G2=""," c. Estimación cuantificada de los posibles efectos en los estados financieros y, en caso de no poder realizarse, información sobre dicha imposibilidad e incertidumbres que la motivan.","")</f>
        <v xml:space="preserve"> c. Estimación cuantificada de los posibles efectos en los estados financieros y, en caso de no poder realizarse, información sobre dicha imposibilidad e incertidumbres que la motivan.</v>
      </c>
      <c r="B542" s="87"/>
      <c r="C542" s="87"/>
      <c r="D542" s="87"/>
      <c r="E542" s="93"/>
      <c r="F542" s="87"/>
      <c r="G542" s="88"/>
    </row>
    <row r="543" spans="1:8" ht="33.75" x14ac:dyDescent="0.25">
      <c r="A543" s="90" t="str">
        <f>+IF(G2="",CONCATENATE("4. Excepcionalmente, en los casos en que, mediando litigio con un tercero, la información exigida perjudique seriamente la posición de la empresa,"," no será necesario que se suministre dicha información, pero se describirá la naturaleza del litigio e informará de la omisión de esta información"," y de las razones que han llevado a tomar tal decisión."),"")</f>
        <v>4. Excepcionalmente, en los casos en que, mediando litigio con un tercero, la información exigida perjudique seriamente la posición de la empresa, no será necesario que se suministre dicha información, pero se describirá la naturaleza del litigio e informará de la omisión de esta información y de las razones que han llevado a tomar tal decisión.</v>
      </c>
      <c r="B543" s="87"/>
      <c r="C543" s="87"/>
      <c r="D543" s="87"/>
      <c r="E543" s="93"/>
      <c r="F543" s="87"/>
      <c r="G543" s="88"/>
    </row>
    <row r="544" spans="1:8" s="70" customFormat="1" x14ac:dyDescent="0.25">
      <c r="A544" s="73"/>
      <c r="B544" s="78"/>
      <c r="C544" s="78"/>
      <c r="D544" s="78"/>
      <c r="E544" s="72"/>
      <c r="F544" s="78"/>
      <c r="G544" s="79"/>
      <c r="H544" s="72"/>
    </row>
    <row r="545" spans="1:8" s="70" customFormat="1" x14ac:dyDescent="0.25">
      <c r="A545" s="73"/>
      <c r="B545" s="78"/>
      <c r="C545" s="78"/>
      <c r="D545" s="78"/>
      <c r="E545" s="72"/>
      <c r="F545" s="78"/>
      <c r="G545" s="79"/>
      <c r="H545" s="72"/>
    </row>
    <row r="546" spans="1:8" x14ac:dyDescent="0.25">
      <c r="A546" s="104" t="str">
        <f>+IF(G2="","15. Información sobre medio ambiente","")</f>
        <v>15. Información sobre medio ambiente</v>
      </c>
      <c r="B546" s="81" t="str">
        <f>+IF($G$2="","Si","")</f>
        <v>Si</v>
      </c>
      <c r="C546" s="81" t="str">
        <f>+IF($G$2="","No","")</f>
        <v>No</v>
      </c>
      <c r="D546" s="81" t="str">
        <f>+IF($G$2="","N/A","")</f>
        <v>N/A</v>
      </c>
      <c r="E546" s="82"/>
      <c r="F546" s="81" t="str">
        <f>+IF($G$2="","Página","")</f>
        <v>Página</v>
      </c>
      <c r="G546" s="81" t="str">
        <f>+IF($G$2="","Observaciones","")</f>
        <v>Observaciones</v>
      </c>
    </row>
    <row r="547" spans="1:8" x14ac:dyDescent="0.25">
      <c r="B547" s="78"/>
      <c r="C547" s="78"/>
      <c r="D547" s="78"/>
      <c r="F547" s="78"/>
      <c r="G547" s="79"/>
    </row>
    <row r="548" spans="1:8" ht="56.25" x14ac:dyDescent="0.25">
      <c r="A548" s="90" t="str">
        <f>+IF(G2="",CONCATENATE("a. Descripción y características de los sistemas, equipos e instalaciones más significativos incorporados al inmovilizado material, cuyo fin sea la minimización del impacto medioambiental y la protección y"," mejora del medio ambiente, indicando su naturaleza, destino, así como el valor contable y la correspondiente"," amortización acumulada de los mismos, siempre que pueda determinarse de forma individualizada, así como las correcciones valorativas por deterioro, ","diferenciando las reconocidas en el ejercicio, de las acumuladas."),"")</f>
        <v>a. Descripción y características de los sistemas, equipos e instalaciones más significativos incorporados al inmovilizado material, cuyo fin sea la minimización del impacto medioambiental y la protección y mejora del medio ambiente, indicando su naturaleza, destino, así como el valor contable y la correspondiente amortización acumulada de los mismos, siempre que pueda determinarse de forma individualizada, así como las correcciones valorativas por deterioro, diferenciando las reconocidas en el ejercicio, de las acumuladas.</v>
      </c>
      <c r="B548" s="87"/>
      <c r="C548" s="87"/>
      <c r="D548" s="87"/>
      <c r="E548" s="93"/>
      <c r="F548" s="87"/>
      <c r="G548" s="88"/>
    </row>
    <row r="549" spans="1:8" x14ac:dyDescent="0.25">
      <c r="A549" s="90" t="str">
        <f>+IF(G2="","b. Gastos incurridos en el ejercicio cuyo fin sea la protección y mejora del medio ambiente, indicando su destino.","")</f>
        <v>b. Gastos incurridos en el ejercicio cuyo fin sea la protección y mejora del medio ambiente, indicando su destino.</v>
      </c>
      <c r="B549" s="87"/>
      <c r="C549" s="87"/>
      <c r="D549" s="87"/>
      <c r="E549" s="93"/>
      <c r="F549" s="87"/>
      <c r="G549" s="88"/>
    </row>
    <row r="550" spans="1:8" ht="22.5" x14ac:dyDescent="0.25">
      <c r="A550" s="90" t="str">
        <f>+IF(G2="","c. Riesgos cubiertos por las provisiones correspondientes a actuaciones medioambientales, con especial indicación de los derivados de litigios en curso, indemnizaciones y otros.","")</f>
        <v>c. Riesgos cubiertos por las provisiones correspondientes a actuaciones medioambientales, con especial indicación de los derivados de litigios en curso, indemnizaciones y otros.</v>
      </c>
      <c r="B550" s="87"/>
      <c r="C550" s="87"/>
      <c r="D550" s="87"/>
      <c r="E550" s="93"/>
      <c r="F550" s="87"/>
      <c r="G550" s="88"/>
    </row>
    <row r="551" spans="1:8" ht="22.5" x14ac:dyDescent="0.25">
      <c r="A551" s="90" t="str">
        <f>+IF(G2="","d. Contingencias relacionadas con la protección y mejora del medio ambiente; incluyendo la información exigida en el apartado 2 de la nota 14.","")</f>
        <v>d. Contingencias relacionadas con la protección y mejora del medio ambiente; incluyendo la información exigida en el apartado 2 de la nota 14.</v>
      </c>
      <c r="B551" s="87"/>
      <c r="C551" s="87"/>
      <c r="D551" s="87"/>
      <c r="E551" s="93"/>
      <c r="F551" s="87"/>
      <c r="G551" s="88"/>
    </row>
    <row r="552" spans="1:8" x14ac:dyDescent="0.25">
      <c r="A552" s="90" t="str">
        <f>+IF(G2="","e. Inversiones realizadas durante el ejercicio por razones medioambientales.","")</f>
        <v>e. Inversiones realizadas durante el ejercicio por razones medioambientales.</v>
      </c>
      <c r="B552" s="87"/>
      <c r="C552" s="87"/>
      <c r="D552" s="87"/>
      <c r="E552" s="93"/>
      <c r="F552" s="87"/>
      <c r="G552" s="88"/>
    </row>
    <row r="553" spans="1:8" x14ac:dyDescent="0.25">
      <c r="A553" s="90" t="str">
        <f>+IF(G2="","f. Compensación a recibir de terceros.","")</f>
        <v>f. Compensación a recibir de terceros.</v>
      </c>
      <c r="B553" s="87"/>
      <c r="C553" s="87"/>
      <c r="D553" s="87"/>
      <c r="E553" s="93"/>
      <c r="F553" s="87"/>
      <c r="G553" s="88"/>
    </row>
    <row r="554" spans="1:8" s="70" customFormat="1" x14ac:dyDescent="0.25">
      <c r="A554" s="73"/>
      <c r="B554" s="78"/>
      <c r="C554" s="78"/>
      <c r="D554" s="78"/>
      <c r="E554" s="72"/>
      <c r="F554" s="78"/>
      <c r="G554" s="79"/>
      <c r="H554" s="72"/>
    </row>
    <row r="555" spans="1:8" s="70" customFormat="1" x14ac:dyDescent="0.25">
      <c r="A555" s="73"/>
      <c r="B555" s="78"/>
      <c r="C555" s="78"/>
      <c r="D555" s="78"/>
      <c r="E555" s="72"/>
      <c r="F555" s="78"/>
      <c r="G555" s="79"/>
      <c r="H555" s="72"/>
    </row>
    <row r="556" spans="1:8" x14ac:dyDescent="0.25">
      <c r="A556" s="104" t="str">
        <f>+IF(G2="","16. Retribuciones a largo plazo al personal","")</f>
        <v>16. Retribuciones a largo plazo al personal</v>
      </c>
      <c r="B556" s="81" t="str">
        <f>+IF($G$2="","Si","")</f>
        <v>Si</v>
      </c>
      <c r="C556" s="81" t="str">
        <f>+IF($G$2="","No","")</f>
        <v>No</v>
      </c>
      <c r="D556" s="81" t="str">
        <f>+IF($G$2="","N/A","")</f>
        <v>N/A</v>
      </c>
      <c r="E556" s="82"/>
      <c r="F556" s="81" t="str">
        <f>+IF($G$2="","Página","")</f>
        <v>Página</v>
      </c>
      <c r="G556" s="81" t="str">
        <f>+IF($G$2="","Observaciones","")</f>
        <v>Observaciones</v>
      </c>
    </row>
    <row r="557" spans="1:8" x14ac:dyDescent="0.25">
      <c r="B557" s="78"/>
      <c r="C557" s="78"/>
      <c r="D557" s="78"/>
      <c r="F557" s="78"/>
      <c r="G557" s="79"/>
    </row>
    <row r="558" spans="1:8" x14ac:dyDescent="0.25">
      <c r="A558" s="90" t="str">
        <f>+IF(G2="","1. Descripción general del tipo de plan de que se trate.","")</f>
        <v>1. Descripción general del tipo de plan de que se trate.</v>
      </c>
      <c r="B558" s="87"/>
      <c r="C558" s="87"/>
      <c r="D558" s="87"/>
      <c r="E558" s="93"/>
      <c r="F558" s="87"/>
      <c r="G558" s="88"/>
    </row>
    <row r="559" spans="1:8" ht="22.5" x14ac:dyDescent="0.25">
      <c r="A559" s="90" t="str">
        <f>+IF(G2="","2. Para retribuciones a largo plazo al personal de prestación definida, se incluirá la información requerida para las provisiones en la nota 14 además se detallará:","")</f>
        <v>2. Para retribuciones a largo plazo al personal de prestación definida, se incluirá la información requerida para las provisiones en la nota 14 además se detallará:</v>
      </c>
      <c r="B559" s="87"/>
      <c r="C559" s="87"/>
      <c r="D559" s="87"/>
      <c r="E559" s="93"/>
      <c r="F559" s="87"/>
      <c r="G559" s="88"/>
    </row>
    <row r="560" spans="1:8" x14ac:dyDescent="0.25">
      <c r="A560" s="113" t="str">
        <f>+IF(G2=""," a. Conciliación entre los activos y pasivos reconocidos en el balance.","")</f>
        <v xml:space="preserve"> a. Conciliación entre los activos y pasivos reconocidos en el balance.</v>
      </c>
      <c r="B560" s="87"/>
      <c r="C560" s="87"/>
      <c r="D560" s="87"/>
      <c r="E560" s="93"/>
      <c r="F560" s="87"/>
      <c r="G560" s="88"/>
    </row>
    <row r="561" spans="1:8" x14ac:dyDescent="0.25">
      <c r="A561" s="113" t="str">
        <f>+IF(G2=""," b. Importe de las partidas incluidas en el valor razonable de los activos afectos al plan.","")</f>
        <v xml:space="preserve"> b. Importe de las partidas incluidas en el valor razonable de los activos afectos al plan.</v>
      </c>
      <c r="B561" s="87"/>
      <c r="C561" s="87"/>
      <c r="D561" s="87"/>
      <c r="E561" s="93"/>
      <c r="F561" s="87"/>
      <c r="G561" s="88"/>
    </row>
    <row r="562" spans="1:8" x14ac:dyDescent="0.25">
      <c r="A562" s="113" t="str">
        <f>+IF(G2=""," c. Principales hipótesis actuariales utilizadas, con sus valores a la fecha de cierre del ejercicio.","")</f>
        <v xml:space="preserve"> c. Principales hipótesis actuariales utilizadas, con sus valores a la fecha de cierre del ejercicio.</v>
      </c>
      <c r="B562" s="87"/>
      <c r="C562" s="87"/>
      <c r="D562" s="87"/>
      <c r="E562" s="93"/>
      <c r="F562" s="87"/>
      <c r="G562" s="88"/>
    </row>
    <row r="563" spans="1:8" s="70" customFormat="1" x14ac:dyDescent="0.25">
      <c r="A563" s="73"/>
      <c r="B563" s="78"/>
      <c r="C563" s="78"/>
      <c r="D563" s="78"/>
      <c r="E563" s="72"/>
      <c r="F563" s="78"/>
      <c r="G563" s="79"/>
      <c r="H563" s="72"/>
    </row>
    <row r="564" spans="1:8" s="70" customFormat="1" x14ac:dyDescent="0.25">
      <c r="A564" s="73"/>
      <c r="B564" s="78"/>
      <c r="C564" s="78"/>
      <c r="D564" s="78"/>
      <c r="E564" s="72"/>
      <c r="F564" s="78"/>
      <c r="G564" s="79"/>
      <c r="H564" s="72"/>
    </row>
    <row r="565" spans="1:8" x14ac:dyDescent="0.25">
      <c r="A565" s="104" t="str">
        <f>+IF(G2="","17. Transacciones con pagos basados en intrumentos de patrimonio","")</f>
        <v>17. Transacciones con pagos basados en intrumentos de patrimonio</v>
      </c>
      <c r="B565" s="81" t="str">
        <f>+IF($G$2="","Si","")</f>
        <v>Si</v>
      </c>
      <c r="C565" s="81" t="str">
        <f>+IF($G$2="","No","")</f>
        <v>No</v>
      </c>
      <c r="D565" s="81" t="str">
        <f>+IF($G$2="","N/A","")</f>
        <v>N/A</v>
      </c>
      <c r="E565" s="82"/>
      <c r="F565" s="81" t="str">
        <f>+IF($G$2="","Página","")</f>
        <v>Página</v>
      </c>
      <c r="G565" s="81" t="str">
        <f>+IF($G$2="","Observaciones","")</f>
        <v>Observaciones</v>
      </c>
    </row>
    <row r="566" spans="1:8" x14ac:dyDescent="0.25">
      <c r="B566" s="78"/>
      <c r="C566" s="78"/>
      <c r="D566" s="78"/>
      <c r="F566" s="78"/>
      <c r="G566" s="79"/>
    </row>
    <row r="567" spans="1:8" x14ac:dyDescent="0.25">
      <c r="A567" s="90" t="str">
        <f>+IF(G2="","Para cada acuerdo de pagos basados en instrumentos de patrimonio, deberá indicarse:","")</f>
        <v>Para cada acuerdo de pagos basados en instrumentos de patrimonio, deberá indicarse:</v>
      </c>
      <c r="B567" s="55"/>
      <c r="C567" s="55"/>
      <c r="D567" s="55"/>
      <c r="E567" s="95"/>
      <c r="F567" s="55"/>
      <c r="G567" s="58"/>
    </row>
    <row r="568" spans="1:8" ht="45" x14ac:dyDescent="0.25">
      <c r="A568" s="90" t="str">
        <f>+IF(G2="",CONCATENATE("1. Descripción de cada tipo de acuerdo de pagos basados en instrumentos de patrimonio que haya existido a lo largo del ejercicio, con indicación del beneficiario. Si dichos acuerdos tienen características similares, ","se podrá informar sobre los mismos de forma conjunta, siempre que dicha información permita comprender la naturaleza y el alcance de dichos acuerdos."),"")</f>
        <v>1. Descripción de cada tipo de acuerdo de pagos basados en instrumentos de patrimonio que haya existido a lo largo del ejercicio, con indicación del beneficiario. Si dichos acuerdos tienen características similares, se podrá informar sobre los mismos de forma conjunta, siempre que dicha información permita comprender la naturaleza y el alcance de dichos acuerdos.</v>
      </c>
      <c r="B568" s="55"/>
      <c r="C568" s="55"/>
      <c r="D568" s="55"/>
      <c r="E568" s="95"/>
      <c r="F568" s="55"/>
      <c r="G568" s="58"/>
    </row>
    <row r="569" spans="1:8" s="122" customFormat="1" ht="22.5" x14ac:dyDescent="0.25">
      <c r="A569" s="89" t="str">
        <f>+IF(G2="","2. Cuando proceda registrar pasivos en las transacciones con pagos basados en instrumentos de patrimonio (información nota 14).","")</f>
        <v>2. Cuando proceda registrar pasivos en las transacciones con pagos basados en instrumentos de patrimonio (información nota 14).</v>
      </c>
      <c r="B569" s="137"/>
      <c r="C569" s="137"/>
      <c r="D569" s="137"/>
      <c r="E569" s="110"/>
      <c r="F569" s="137"/>
      <c r="G569" s="138"/>
      <c r="H569" s="72"/>
    </row>
    <row r="570" spans="1:8" x14ac:dyDescent="0.25">
      <c r="A570" s="90" t="str">
        <f>+IF(G2="","3. Cuando las transacciones consistan en pagos basados en opciones sobre acciones, se informará sobre:","")</f>
        <v>3. Cuando las transacciones consistan en pagos basados en opciones sobre acciones, se informará sobre:</v>
      </c>
      <c r="B570" s="55"/>
      <c r="C570" s="55"/>
      <c r="D570" s="55"/>
      <c r="E570" s="95"/>
      <c r="F570" s="55"/>
      <c r="G570" s="58"/>
    </row>
    <row r="571" spans="1:8" ht="33.75" x14ac:dyDescent="0.25">
      <c r="A571" s="113" t="str">
        <f>+IF(G2="",CONCATENATE(" a. Número y media ponderada de los precios del ejercicio de las opciones existentes al comienzo y final del ejercicio, las concedidas, y anuladas durante el mismo, así como las que hayan caducado a ","lo largo de ejercicio. Por último, se proporcionará la misma información sobre las ejercitables al final de período."),"")</f>
        <v xml:space="preserve"> a. Número y media ponderada de los precios del ejercicio de las opciones existentes al comienzo y final del ejercicio, las concedidas, y anuladas durante el mismo, así como las que hayan caducado a lo largo de ejercicio. Por último, se proporcionará la misma información sobre las ejercitables al final de período.</v>
      </c>
      <c r="B571" s="55"/>
      <c r="C571" s="55"/>
      <c r="D571" s="55"/>
      <c r="E571" s="95"/>
      <c r="F571" s="55"/>
      <c r="G571" s="58"/>
    </row>
    <row r="572" spans="1:8" ht="22.5" x14ac:dyDescent="0.25">
      <c r="A572" s="113" t="str">
        <f>+IF(G2=""," b. Para las opciones sobre acciones ejercitadas durante el ejercicio, se indicará el precio medio ponderado en la fecha de ejercicio, pudiéndose señalar el precio medio ponderado de la acción durante el período.","")</f>
        <v xml:space="preserve"> b. Para las opciones sobre acciones ejercitadas durante el ejercicio, se indicará el precio medio ponderado en la fecha de ejercicio, pudiéndose señalar el precio medio ponderado de la acción durante el período.</v>
      </c>
      <c r="B572" s="55"/>
      <c r="C572" s="55"/>
      <c r="D572" s="55"/>
      <c r="E572" s="95"/>
      <c r="F572" s="55"/>
      <c r="G572" s="58"/>
    </row>
    <row r="573" spans="1:8" ht="22.5" x14ac:dyDescent="0.25">
      <c r="A573" s="113" t="str">
        <f>+IF(G2=""," c. Para las opciones existentes al final del ejercicio, el rango de precios de ejercicio y la vida media ponderada pendiente de las mismas.","")</f>
        <v xml:space="preserve"> c. Para las opciones existentes al final del ejercicio, el rango de precios de ejercicio y la vida media ponderada pendiente de las mismas.</v>
      </c>
      <c r="B573" s="55"/>
      <c r="C573" s="55"/>
      <c r="D573" s="55"/>
      <c r="E573" s="95"/>
      <c r="F573" s="55"/>
      <c r="G573" s="58"/>
    </row>
    <row r="574" spans="1:8" ht="22.5" x14ac:dyDescent="0.25">
      <c r="A574" s="90" t="str">
        <f>+IF(G2=""," Se deberá indicar cómo se ha determinado durante el ejercicio el valor razonable de los bienes o servicios recibidos o el valor razonable de los instrumentos de patrimonio concedidos.","")</f>
        <v xml:space="preserve"> Se deberá indicar cómo se ha determinado durante el ejercicio el valor razonable de los bienes o servicios recibidos o el valor razonable de los instrumentos de patrimonio concedidos.</v>
      </c>
      <c r="B574" s="55"/>
      <c r="C574" s="55"/>
      <c r="D574" s="55"/>
      <c r="E574" s="95"/>
      <c r="F574" s="55"/>
      <c r="G574" s="58"/>
    </row>
    <row r="575" spans="1:8" ht="22.5" x14ac:dyDescent="0.25">
      <c r="A575" s="90" t="str">
        <f>+IF(G2=""," Se deberá indicar el efecto que hayan tenido las transacciones con pagos basados en instrumentos de patrimonio sobre la situación financiera y el resultado de la empresa.","")</f>
        <v xml:space="preserve"> Se deberá indicar el efecto que hayan tenido las transacciones con pagos basados en instrumentos de patrimonio sobre la situación financiera y el resultado de la empresa.</v>
      </c>
      <c r="B575" s="55"/>
      <c r="C575" s="55"/>
      <c r="D575" s="55"/>
      <c r="E575" s="95"/>
      <c r="F575" s="55"/>
      <c r="G575" s="58"/>
    </row>
    <row r="576" spans="1:8" ht="22.5" x14ac:dyDescent="0.25">
      <c r="A576" s="90" t="str">
        <f>+IF(G2="","4. Cuando no se pueda estimar con fiabilidad el valor razonable de los bienes y servicios recibidos, según se establece en la norma de registro y valoración, se informará sobre este hecho, explicando los motivos de dicha imposibilidad.","")</f>
        <v>4. Cuando no se pueda estimar con fiabilidad el valor razonable de los bienes y servicios recibidos, según se establece en la norma de registro y valoración, se informará sobre este hecho, explicando los motivos de dicha imposibilidad.</v>
      </c>
      <c r="B576" s="55"/>
      <c r="C576" s="55"/>
      <c r="D576" s="55"/>
      <c r="E576" s="95"/>
      <c r="F576" s="55"/>
      <c r="G576" s="58"/>
    </row>
    <row r="577" spans="1:8" s="70" customFormat="1" x14ac:dyDescent="0.25">
      <c r="A577" s="73"/>
      <c r="B577" s="78"/>
      <c r="C577" s="78"/>
      <c r="D577" s="78"/>
      <c r="E577" s="72"/>
      <c r="F577" s="78"/>
      <c r="G577" s="79"/>
      <c r="H577" s="72"/>
    </row>
    <row r="578" spans="1:8" s="70" customFormat="1" x14ac:dyDescent="0.25">
      <c r="A578" s="73"/>
      <c r="B578" s="78"/>
      <c r="C578" s="78"/>
      <c r="D578" s="78"/>
      <c r="E578" s="72"/>
      <c r="F578" s="78"/>
      <c r="G578" s="79"/>
      <c r="H578" s="72"/>
    </row>
    <row r="579" spans="1:8" x14ac:dyDescent="0.25">
      <c r="A579" s="104" t="str">
        <f>+IF(G2="","18. Subvenciones, donaciones y legados","")</f>
        <v>18. Subvenciones, donaciones y legados</v>
      </c>
      <c r="B579" s="81" t="str">
        <f>+IF($G$2="","Si","")</f>
        <v>Si</v>
      </c>
      <c r="C579" s="81" t="str">
        <f>+IF($G$2="","No","")</f>
        <v>No</v>
      </c>
      <c r="D579" s="81" t="str">
        <f>+IF($G$2="","N/A","")</f>
        <v>N/A</v>
      </c>
      <c r="E579" s="82"/>
      <c r="F579" s="81" t="str">
        <f>+IF($G$2="","Página","")</f>
        <v>Página</v>
      </c>
      <c r="G579" s="81" t="str">
        <f>+IF($G$2="","Observaciones","")</f>
        <v>Observaciones</v>
      </c>
    </row>
    <row r="580" spans="1:8" x14ac:dyDescent="0.25">
      <c r="B580" s="78"/>
      <c r="C580" s="78"/>
      <c r="D580" s="78"/>
      <c r="F580" s="78"/>
      <c r="G580" s="79"/>
    </row>
    <row r="581" spans="1:8" x14ac:dyDescent="0.25">
      <c r="A581" s="90" t="str">
        <f>+IF(G2="","Se informará sobre:","")</f>
        <v>Se informará sobre:</v>
      </c>
      <c r="B581" s="55"/>
      <c r="C581" s="55"/>
      <c r="D581" s="55"/>
      <c r="E581" s="95"/>
      <c r="F581" s="55"/>
      <c r="G581" s="58"/>
    </row>
    <row r="582" spans="1:8" ht="22.5" x14ac:dyDescent="0.25">
      <c r="A582" s="90" t="str">
        <f>+IF(G2=""," 1. Importe y características de las subvenciones, donaciones y legados recibidos en balance, e imputación a la cuenta de PyG.","")</f>
        <v xml:space="preserve"> 1. Importe y características de las subvenciones, donaciones y legados recibidos en balance, e imputación a la cuenta de PyG.</v>
      </c>
      <c r="B582" s="55"/>
      <c r="C582" s="55"/>
      <c r="D582" s="55"/>
      <c r="E582" s="95"/>
      <c r="F582" s="55"/>
      <c r="G582" s="58"/>
    </row>
    <row r="583" spans="1:8" ht="22.5" x14ac:dyDescent="0.25">
      <c r="A583" s="90" t="str">
        <f>+IF(G2=""," 2. Análisis del movimiento del contenido de la subagrupación correspondiente del balance, indicando el saldo inicial y final, aumentos y disminuciones. En particular, se informará sobre los importes recibidos y, en su caso, devueltos.","")</f>
        <v xml:space="preserve"> 2. Análisis del movimiento del contenido de la subagrupación correspondiente del balance, indicando el saldo inicial y final, aumentos y disminuciones. En particular, se informará sobre los importes recibidos y, en su caso, devueltos.</v>
      </c>
      <c r="B583" s="55"/>
      <c r="C583" s="55"/>
      <c r="D583" s="55"/>
      <c r="E583" s="95"/>
      <c r="F583" s="55"/>
      <c r="G583" s="58"/>
    </row>
    <row r="584" spans="1:8" ht="22.5" x14ac:dyDescent="0.25">
      <c r="A584" s="90" t="str">
        <f>+IF(G2=""," 3. Información sobre el origen de las subvenciones, donaciones y legados; indicando el ente público que las concede, precisando si es Administración Local, autonómica, estatal o internacional","")</f>
        <v xml:space="preserve"> 3. Información sobre el origen de las subvenciones, donaciones y legados; indicando el ente público que las concede, precisando si es Administración Local, autonómica, estatal o internacional</v>
      </c>
      <c r="B584" s="55"/>
      <c r="C584" s="55"/>
      <c r="D584" s="55"/>
      <c r="E584" s="95"/>
      <c r="F584" s="55"/>
      <c r="G584" s="58"/>
    </row>
    <row r="585" spans="1:8" x14ac:dyDescent="0.25">
      <c r="A585" s="90" t="str">
        <f>+IF(G2=""," 4. Información sobre el cumplimiento o no de las condiciones asociadas a las subvenciones, donaciones y legados","")</f>
        <v xml:space="preserve"> 4. Información sobre el cumplimiento o no de las condiciones asociadas a las subvenciones, donaciones y legados</v>
      </c>
      <c r="B585" s="55"/>
      <c r="C585" s="55"/>
      <c r="D585" s="55"/>
      <c r="E585" s="95"/>
      <c r="F585" s="55"/>
      <c r="G585" s="58"/>
    </row>
    <row r="586" spans="1:8" s="70" customFormat="1" x14ac:dyDescent="0.25">
      <c r="A586" s="73"/>
      <c r="B586" s="78"/>
      <c r="C586" s="78"/>
      <c r="D586" s="78"/>
      <c r="E586" s="72"/>
      <c r="F586" s="78"/>
      <c r="G586" s="79"/>
      <c r="H586" s="72"/>
    </row>
    <row r="587" spans="1:8" s="70" customFormat="1" x14ac:dyDescent="0.25">
      <c r="A587" s="73"/>
      <c r="B587" s="78"/>
      <c r="C587" s="78"/>
      <c r="D587" s="78"/>
      <c r="E587" s="72"/>
      <c r="F587" s="78"/>
      <c r="G587" s="79"/>
      <c r="H587" s="72"/>
    </row>
    <row r="588" spans="1:8" x14ac:dyDescent="0.25">
      <c r="A588" s="104" t="str">
        <f>+IF(G2="","19. Combinaciones de negocios","")</f>
        <v>19. Combinaciones de negocios</v>
      </c>
      <c r="B588" s="81" t="str">
        <f>+IF($G$2="","Si","")</f>
        <v>Si</v>
      </c>
      <c r="C588" s="81" t="str">
        <f>+IF($G$2="","No","")</f>
        <v>No</v>
      </c>
      <c r="D588" s="81" t="str">
        <f>+IF($G$2="","N/A","")</f>
        <v>N/A</v>
      </c>
      <c r="E588" s="82"/>
      <c r="F588" s="81" t="str">
        <f>+IF($G$2="","Página","")</f>
        <v>Página</v>
      </c>
      <c r="G588" s="81" t="str">
        <f>+IF($G$2="","Observaciones","")</f>
        <v>Observaciones</v>
      </c>
    </row>
    <row r="589" spans="1:8" x14ac:dyDescent="0.25">
      <c r="B589" s="78"/>
      <c r="C589" s="78"/>
      <c r="D589" s="78"/>
      <c r="F589" s="78"/>
      <c r="G589" s="79"/>
    </row>
    <row r="590" spans="1:8" ht="22.5" x14ac:dyDescent="0.25">
      <c r="A590" s="90" t="str">
        <f>+IF(G2="","1. La empresa adquiriente indicará, para cada una de las combinaciones de negocios que haya efectuado durante el ejercicio, la siguiente información:","")</f>
        <v>1. La empresa adquiriente indicará, para cada una de las combinaciones de negocios que haya efectuado durante el ejercicio, la siguiente información:</v>
      </c>
      <c r="B590" s="87"/>
      <c r="C590" s="87"/>
      <c r="D590" s="87"/>
      <c r="E590" s="93"/>
      <c r="F590" s="87"/>
      <c r="G590" s="88"/>
    </row>
    <row r="591" spans="1:8" x14ac:dyDescent="0.25">
      <c r="A591" s="113" t="str">
        <f>+IF(G2=""," a. El nombre y la descripción de la empresa o empresas adquiridas.","")</f>
        <v xml:space="preserve"> a. El nombre y la descripción de la empresa o empresas adquiridas.</v>
      </c>
      <c r="B591" s="87"/>
      <c r="C591" s="87"/>
      <c r="D591" s="87"/>
      <c r="E591" s="93"/>
      <c r="F591" s="87"/>
      <c r="G591" s="88"/>
    </row>
    <row r="592" spans="1:8" x14ac:dyDescent="0.25">
      <c r="A592" s="113" t="str">
        <f>+IF(G2=""," b. La fecha de adquisición.","")</f>
        <v xml:space="preserve"> b. La fecha de adquisición.</v>
      </c>
      <c r="B592" s="87"/>
      <c r="C592" s="87"/>
      <c r="D592" s="87"/>
      <c r="E592" s="93"/>
      <c r="F592" s="87"/>
      <c r="G592" s="88"/>
    </row>
    <row r="593" spans="1:7" x14ac:dyDescent="0.25">
      <c r="A593" s="113" t="str">
        <f>+IF(G2=""," c. La forma jurídica empleada para lleva a cabo la combinación","")</f>
        <v xml:space="preserve"> c. La forma jurídica empleada para lleva a cabo la combinación</v>
      </c>
      <c r="B593" s="87"/>
      <c r="C593" s="87"/>
      <c r="D593" s="87"/>
      <c r="E593" s="93"/>
      <c r="F593" s="87"/>
      <c r="G593" s="88"/>
    </row>
    <row r="594" spans="1:7" x14ac:dyDescent="0.25">
      <c r="A594" s="113" t="str">
        <f>+IF(G2=""," d. Motivos de la operación, y descripción cualitativa de los factores que dan lugar al reconocimiento del fondo de comercio","")</f>
        <v xml:space="preserve"> d. Motivos de la operación, y descripción cualitativa de los factores que dan lugar al reconocimiento del fondo de comercio</v>
      </c>
      <c r="B594" s="87"/>
      <c r="C594" s="87"/>
      <c r="D594" s="87"/>
      <c r="E594" s="93"/>
      <c r="F594" s="87"/>
      <c r="G594" s="88"/>
    </row>
    <row r="595" spans="1:7" ht="22.5" x14ac:dyDescent="0.25">
      <c r="A595" s="113" t="str">
        <f>+IF(G2=""," e. El valor razonable en la fecha de adquisición del total de la contraprestación transferida y de cada clase principal de contraprestación, tales como:","")</f>
        <v xml:space="preserve"> e. El valor razonable en la fecha de adquisición del total de la contraprestación transferida y de cada clase principal de contraprestación, tales como:</v>
      </c>
      <c r="B595" s="87"/>
      <c r="C595" s="87"/>
      <c r="D595" s="87"/>
      <c r="E595" s="93"/>
      <c r="F595" s="87"/>
      <c r="G595" s="88"/>
    </row>
    <row r="596" spans="1:7" x14ac:dyDescent="0.25">
      <c r="A596" s="116" t="str">
        <f>+IF($G$2=""," - Efectivo.","")</f>
        <v xml:space="preserve"> - Efectivo.</v>
      </c>
      <c r="B596" s="87"/>
      <c r="C596" s="87"/>
      <c r="D596" s="87"/>
      <c r="E596" s="93"/>
      <c r="F596" s="87"/>
      <c r="G596" s="88"/>
    </row>
    <row r="597" spans="1:7" x14ac:dyDescent="0.25">
      <c r="A597" s="116" t="str">
        <f>+IF($G$2=""," - Otros activos materiales o intangibles, tales como un negocio o empresa dependiente de la adquirente.","")</f>
        <v xml:space="preserve"> - Otros activos materiales o intangibles, tales como un negocio o empresa dependiente de la adquirente.</v>
      </c>
      <c r="B597" s="87"/>
      <c r="C597" s="87"/>
      <c r="D597" s="87"/>
      <c r="E597" s="93"/>
      <c r="F597" s="87"/>
      <c r="G597" s="88"/>
    </row>
    <row r="598" spans="1:7" x14ac:dyDescent="0.25">
      <c r="A598" s="116" t="str">
        <f>+IF($G$2=""," - Importe de la contraprestación contingente; la descripción del acuerdo deberá suministrarse en la letra g).","")</f>
        <v xml:space="preserve"> - Importe de la contraprestación contingente; la descripción del acuerdo deberá suministrarse en la letra g).</v>
      </c>
      <c r="B598" s="87"/>
      <c r="C598" s="87"/>
      <c r="D598" s="87"/>
      <c r="E598" s="93"/>
      <c r="F598" s="87"/>
      <c r="G598" s="88"/>
    </row>
    <row r="599" spans="1:7" x14ac:dyDescent="0.25">
      <c r="A599" s="116" t="str">
        <f>+IF($G$2=""," - Instrumentos de deuda.","")</f>
        <v xml:space="preserve"> - Instrumentos de deuda.</v>
      </c>
      <c r="B599" s="87"/>
      <c r="C599" s="87"/>
      <c r="D599" s="87"/>
      <c r="E599" s="93"/>
      <c r="F599" s="87"/>
      <c r="G599" s="88"/>
    </row>
    <row r="600" spans="1:7" ht="22.5" x14ac:dyDescent="0.25">
      <c r="A600" s="116" t="str">
        <f>+IF($G$2=""," - Participación en el patrimonio del adquirente, incluyendo el número de instrumentos de patrimonio emitidos o a emitir y el método para estimar su valor razonable","")</f>
        <v xml:space="preserve"> - Participación en el patrimonio del adquirente, incluyendo el número de instrumentos de patrimonio emitidos o a emitir y el método para estimar su valor razonable</v>
      </c>
      <c r="B600" s="87"/>
      <c r="C600" s="87"/>
      <c r="D600" s="87"/>
      <c r="E600" s="93"/>
      <c r="F600" s="87"/>
      <c r="G600" s="88"/>
    </row>
    <row r="601" spans="1:7" ht="22.5" x14ac:dyDescent="0.25">
      <c r="A601" s="116" t="str">
        <f>+IF($G$2=""," - Adicionalmente, se informará de las participaciones previas en el patrimonio de la empresa adquirida que no hayan dado lugar al control de la misma, en las combinaciones de negocio por etapas.","")</f>
        <v xml:space="preserve"> - Adicionalmente, se informará de las participaciones previas en el patrimonio de la empresa adquirida que no hayan dado lugar al control de la misma, en las combinaciones de negocio por etapas.</v>
      </c>
      <c r="B601" s="87"/>
      <c r="C601" s="87"/>
      <c r="D601" s="87"/>
      <c r="E601" s="93"/>
      <c r="F601" s="87"/>
      <c r="G601" s="88"/>
    </row>
    <row r="602" spans="1:7" ht="22.5" x14ac:dyDescent="0.25">
      <c r="A602" s="113" t="str">
        <f>+IF(G2=""," f. Los importes reconocidos, en la fecha de adquisición, para cada clase de activos y pasivos de la empresa adquirida, indicando aquellos que, de acuerdo con la norma de registro y valoración, no se recogen por su valor razonable.","")</f>
        <v xml:space="preserve"> f. Los importes reconocidos, en la fecha de adquisición, para cada clase de activos y pasivos de la empresa adquirida, indicando aquellos que, de acuerdo con la norma de registro y valoración, no se recogen por su valor razonable.</v>
      </c>
      <c r="B602" s="87"/>
      <c r="C602" s="87"/>
      <c r="D602" s="87"/>
      <c r="E602" s="93"/>
      <c r="F602" s="87"/>
      <c r="G602" s="88"/>
    </row>
    <row r="603" spans="1:7" ht="56.25" x14ac:dyDescent="0.25">
      <c r="A603" s="113" t="str">
        <f>+IF(G2="",CONCATENATE(" g. Para cualquier contraprestación contingente que dependa de eventos futuros, así como para los activos recibidos como indemnización frente a alguna contingencia o incertidumbre: importe reconocido"," en la fecha de adquisición, descripción del acuerdo y una estimación del intervalo de posibles resultados, así como"," del importe máximo potencial de los pagos futuros que la adquirente pudiera estar obligada a realizar conforme a las condiciones de la adquisición; o, si no pueden ser"," estimados, se comunicará esta circunstancia, así como los motivos por los que no pueden ser estimados."),"")</f>
        <v xml:space="preserve"> g. Para cualquier contraprestación contingente que dependa de eventos futuros, así como para los activos recibidos como indemnización frente a alguna contingencia o incertidumbre: importe reconocido en la fecha de adquisición, descripción del acuerdo y una estimación del intervalo de posibles resultados, así como del importe máximo potencial de los pagos futuros que la adquirente pudiera estar obligada a realizar conforme a las condiciones de la adquisición; o, si no pueden ser estimados, se comunicará esta circunstancia, así como los motivos por los que no pueden ser estimados.</v>
      </c>
      <c r="B603" s="87"/>
      <c r="C603" s="87"/>
      <c r="D603" s="87"/>
      <c r="E603" s="93"/>
      <c r="F603" s="87"/>
      <c r="G603" s="88"/>
    </row>
    <row r="604" spans="1:7" ht="33.75" x14ac:dyDescent="0.25">
      <c r="A604" s="113" t="str">
        <f>+IF($G$2="",CONCATENATE(" Se proporcionará esta misma información sobre los activos contingentes o activos por indemnización; por ejemplo, cuando en el acuerdo se incluya una cláusula en cuya virtud la adquirente deba ser"," indemnizada de la responsabilidad que se pudiera derivar por litigios pendientes de la adquirida."),"")</f>
        <v xml:space="preserve"> Se proporcionará esta misma información sobre los activos contingentes o activos por indemnización; por ejemplo, cuando en el acuerdo se incluya una cláusula en cuya virtud la adquirente deba ser indemnizada de la responsabilidad que se pudiera derivar por litigios pendientes de la adquirida.</v>
      </c>
      <c r="B604" s="87"/>
      <c r="C604" s="87"/>
      <c r="D604" s="87"/>
      <c r="E604" s="93"/>
      <c r="F604" s="87"/>
      <c r="G604" s="88"/>
    </row>
    <row r="605" spans="1:7" ht="45" x14ac:dyDescent="0.25">
      <c r="A605" s="113" t="str">
        <f>+IF(G2="",CONCATENATE(" h. Valor razonable de las cuentas a cobrar adquiridas, los importes contractuales brutos a cobrar y la mejor estimación en la fecha de adquisición de los flujos de efectivo contractuales que no se espera cobrar."," La información a revelar deberá proporcionarse por clase principal de cuenta a cobrar, tales como préstamos, arrendamientos financieros directos y cualquier otra clase de cuentas a cobrar."),"")</f>
        <v xml:space="preserve"> h. Valor razonable de las cuentas a cobrar adquiridas, los importes contractuales brutos a cobrar y la mejor estimación en la fecha de adquisición de los flujos de efectivo contractuales que no se espera cobrar. La información a revelar deberá proporcionarse por clase principal de cuenta a cobrar, tales como préstamos, arrendamientos financieros directos y cualquier otra clase de cuentas a cobrar.</v>
      </c>
      <c r="B605" s="87"/>
      <c r="C605" s="87"/>
      <c r="D605" s="87"/>
      <c r="E605" s="93"/>
      <c r="F605" s="87"/>
      <c r="G605" s="88"/>
    </row>
    <row r="606" spans="1:7" ht="33.75" x14ac:dyDescent="0.25">
      <c r="A606" s="113" t="str">
        <f>+IF(G2="",CONCATENATE(" i. Respecto al fondo de comercio que pueda haber surgido en las combinaciones de negocio, la empresa deberá suministrar la información solicitada en el apartado 2 de la nota 7. Asimismo, deberá informarse del importe total ","del fondo de comercio que se espera que sea deducible fiscalmente."),"")</f>
        <v xml:space="preserve"> i. Respecto al fondo de comercio que pueda haber surgido en las combinaciones de negocio, la empresa deberá suministrar la información solicitada en el apartado 2 de la nota 7. Asimismo, deberá informarse del importe total del fondo de comercio que se espera que sea deducible fiscalmente.</v>
      </c>
      <c r="B606" s="87"/>
      <c r="C606" s="87"/>
      <c r="D606" s="87"/>
      <c r="E606" s="93"/>
      <c r="F606" s="87"/>
      <c r="G606" s="88"/>
    </row>
    <row r="607" spans="1:7" ht="45" x14ac:dyDescent="0.25">
      <c r="A607" s="113" t="str">
        <f>+IF(G2="",CONCATENATE(" j. Para aquellos casos de «relación preexistente» donde la adquirida y la adquirente mantuvieran una relación que existía antes de que se produjera la combinación de negocios: una descripción de la"," transacción, el importe reconocido de cada transacción y, si la transacción es la cancelación efectiva de una relación preexistente, el método utilizado para determinar ","el importe de dicha cancelación"),"")</f>
        <v xml:space="preserve"> j. Para aquellos casos de «relación preexistente» donde la adquirida y la adquirente mantuvieran una relación que existía antes de que se produjera la combinación de negocios: una descripción de la transacción, el importe reconocido de cada transacción y, si la transacción es la cancelación efectiva de una relación preexistente, el método utilizado para determinar el importe de dicha cancelación</v>
      </c>
      <c r="B607" s="87"/>
      <c r="C607" s="87"/>
      <c r="D607" s="87"/>
      <c r="E607" s="93"/>
      <c r="F607" s="87"/>
      <c r="G607" s="88"/>
    </row>
    <row r="608" spans="1:7" ht="67.5" x14ac:dyDescent="0.25">
      <c r="A608" s="90" t="str">
        <f>+IF(G2="",CONCATENATE(" 2. En las combinaciones de negocios en las que el coste de la combinación resulte inferior al valor de los activos identificables adquiridos menos el de los pasivos asumidos, el importe y la naturaleza"," de cualquier exceso que se reconozca en la cuenta de pérdidas y ganancias de acuerdo con lo establecido en la norma de registro y valoración,"," así como una descripción de las razones por las que la transacción dio lugar a una ganancia. Asimismo, en su caso, se describirán los inmovilizados intangibles y activos"," contingentes que no hayan podido ser registrados por no poder calcularse su valoración por referencia a un mercado activo."),"")</f>
        <v xml:space="preserve"> 2. En las combinaciones de negocios en las que el coste de la combinación resulte inferior al valor de los activos identificables adquiridos menos el de los pasivos asumidos, el importe y la naturaleza de cualquier exceso que se reconozca en la cuenta de pérdidas y ganancias de acuerdo con lo establecido en la norma de registro y valoración, así como una descripción de las razones por las que la transacción dio lugar a una ganancia. Asimismo, en su caso, se describirán los inmovilizados intangibles y activos contingentes que no hayan podido ser registrados por no poder calcularse su valoración por referencia a un mercado activo.</v>
      </c>
      <c r="B608" s="87"/>
      <c r="C608" s="87"/>
      <c r="D608" s="87"/>
      <c r="E608" s="93"/>
      <c r="F608" s="87"/>
      <c r="G608" s="88"/>
    </row>
    <row r="609" spans="1:8" x14ac:dyDescent="0.25">
      <c r="A609" s="90" t="str">
        <f>+IF(G2=""," 3. En una combinación de negocios realizada por etapas:","")</f>
        <v xml:space="preserve"> 3. En una combinación de negocios realizada por etapas:</v>
      </c>
      <c r="B609" s="87"/>
      <c r="C609" s="87"/>
      <c r="D609" s="87"/>
      <c r="E609" s="93"/>
      <c r="F609" s="87"/>
      <c r="G609" s="88"/>
    </row>
    <row r="610" spans="1:8" ht="22.5" x14ac:dyDescent="0.25">
      <c r="A610" s="113" t="str">
        <f>+IF($G$2="",CONCATENATE(" a) El valor razonable en la fecha de adquisición de las participaciones en el patrimonio de la adquirida, mantenidas por la adquirente inmediatamente antes de la fecha de adquisición."),"")</f>
        <v xml:space="preserve"> a) El valor razonable en la fecha de adquisición de las participaciones en el patrimonio de la adquirida, mantenidas por la adquirente inmediatamente antes de la fecha de adquisición.</v>
      </c>
      <c r="B610" s="87"/>
      <c r="C610" s="87"/>
      <c r="D610" s="87"/>
      <c r="E610" s="93"/>
      <c r="F610" s="87"/>
      <c r="G610" s="88"/>
    </row>
    <row r="611" spans="1:8" ht="33.75" x14ac:dyDescent="0.25">
      <c r="A611" s="113" t="str">
        <f>+IF($G$2="",CONCATENATE(" b) El importe de cualquier ganancia o pérdida reconocida procedente de valorar nuevamente a valor razonable la participación en el patrimonio de la adquirida mantenida por la adquirente antes ","de la combinación de negocios, y la partida de la cuenta de pérdidas y ganancias en la que está reconocida dicha ganancia o pérdida."),"")</f>
        <v xml:space="preserve"> b) El importe de cualquier ganancia o pérdida reconocida procedente de valorar nuevamente a valor razonable la participación en el patrimonio de la adquirida mantenida por la adquirente antes de la combinación de negocios, y la partida de la cuenta de pérdidas y ganancias en la que está reconocida dicha ganancia o pérdida.</v>
      </c>
      <c r="B611" s="87"/>
      <c r="C611" s="87"/>
      <c r="D611" s="87"/>
      <c r="E611" s="93"/>
      <c r="F611" s="87"/>
      <c r="G611" s="88"/>
    </row>
    <row r="612" spans="1:8" ht="22.5" x14ac:dyDescent="0.25">
      <c r="A612" s="90" t="str">
        <f>+IF($G$2="",CONCATENATE(" 4. La información requerida en el apartado 1 se revelará de forma agregada para las combinaciones de negocios, efectuadas durante el ejercicio económico, que individualmente carezcan de importancia relativa."),"")</f>
        <v xml:space="preserve"> 4. La información requerida en el apartado 1 se revelará de forma agregada para las combinaciones de negocios, efectuadas durante el ejercicio económico, que individualmente carezcan de importancia relativa.</v>
      </c>
      <c r="B612" s="87"/>
      <c r="C612" s="87"/>
      <c r="D612" s="87"/>
      <c r="E612" s="93"/>
      <c r="F612" s="87"/>
      <c r="G612" s="88"/>
    </row>
    <row r="613" spans="1:8" ht="45" x14ac:dyDescent="0.25">
      <c r="A613" s="90" t="str">
        <f>+IF($G$2="",CONCATENATE(" Adicionalmente, la empresa adquirente proporcionará la información contenida en el apartado anterior para cada una de las combinaciones de negocios efectuadas o en curso entre la fecha de cierre de ","las cuentas anuales y la de su formulación, a menos que esto no sea posible. En este caso, se señalarán las razones por las que esta información no puede ser proporcionada."),"")</f>
        <v xml:space="preserve"> Adicionalmente, la empresa adquirente proporcionará la información contenida en el apartado anterior para cada una de las combinaciones de negocios efectuadas o en curso entre la fecha de cierre de las cuentas anuales y la de su formulación, a menos que esto no sea posible. En este caso, se señalarán las razones por las que esta información no puede ser proporcionada.</v>
      </c>
      <c r="B613" s="87"/>
      <c r="C613" s="87"/>
      <c r="D613" s="87"/>
      <c r="E613" s="93"/>
      <c r="F613" s="87"/>
      <c r="G613" s="88"/>
    </row>
    <row r="614" spans="1:8" ht="22.5" x14ac:dyDescent="0.25">
      <c r="A614" s="90" t="str">
        <f>+IF($G$2="",CONCATENATE(" La sociedad o negocio adquirido deberá informar en sus cuentas anuales de los aspectos más significativos del proceso en marcha."),"")</f>
        <v xml:space="preserve"> La sociedad o negocio adquirido deberá informar en sus cuentas anuales de los aspectos más significativos del proceso en marcha.</v>
      </c>
      <c r="B614" s="87"/>
      <c r="C614" s="87"/>
      <c r="D614" s="87"/>
      <c r="E614" s="93"/>
      <c r="F614" s="87"/>
      <c r="G614" s="88"/>
    </row>
    <row r="615" spans="1:8" ht="56.25" x14ac:dyDescent="0.25">
      <c r="A615" s="90" t="str">
        <f>+IF($G$2="",CONCATENATE(" 5. La empresa adquirente revelará, de forma separada para cada combinación de negocios efectuada durante el ejercicio, o agregadamente para las que carezcan individualmente de importancia relativa, ","la parte de los ingresos y el resultado imputable a la combinación desde la fecha de adquisición. También indicará los ingresos y el resultado del ejercicio que hubiera obtenido la empresa ","resultante de la combinación de negocios bajo el supuesto de que todas las combinaciones de negocio realizadas en el ejercicio se hubiesen efectuado en la fecha de inicio del mismo."),"")</f>
        <v xml:space="preserve"> 5. La empresa adquirente revelará, de forma separada para cada combinación de negocios efectuada durante el ejercicio, o agregadamente para las que carezcan individualmente de importancia relativa, la parte de los ingresos y el resultado imputable a la combinación desde la fecha de adquisición. También indicará los ingresos y el resultado del ejercicio que hubiera obtenido la empresa resultante de la combinación de negocios bajo el supuesto de que todas las combinaciones de negocio realizadas en el ejercicio se hubiesen efectuado en la fecha de inicio del mismo.</v>
      </c>
      <c r="B615" s="87"/>
      <c r="C615" s="87"/>
      <c r="D615" s="87"/>
      <c r="E615" s="93"/>
      <c r="F615" s="87"/>
      <c r="G615" s="88"/>
    </row>
    <row r="616" spans="1:8" x14ac:dyDescent="0.25">
      <c r="A616" s="90" t="str">
        <f>+IF($G$2="",CONCATENATE(" En el caso de que esta información no pudiese ser suministrada, se señalará este hecho y se motivará."),"")</f>
        <v xml:space="preserve"> En el caso de que esta información no pudiese ser suministrada, se señalará este hecho y se motivará.</v>
      </c>
      <c r="B616" s="87"/>
      <c r="C616" s="87"/>
      <c r="D616" s="87"/>
      <c r="E616" s="93"/>
      <c r="F616" s="87"/>
      <c r="G616" s="88"/>
    </row>
    <row r="617" spans="1:8" ht="22.5" x14ac:dyDescent="0.25">
      <c r="A617" s="90" t="str">
        <f>+IF($G$2="",CONCATENATE(" 6. Se indicará la siguiente información en relación con las combinaciones de negocios efectuadas durante el ejercicio o en los ejercicios anteriores:"),"")</f>
        <v xml:space="preserve"> 6. Se indicará la siguiente información en relación con las combinaciones de negocios efectuadas durante el ejercicio o en los ejercicios anteriores:</v>
      </c>
      <c r="B617" s="87"/>
      <c r="C617" s="87"/>
      <c r="D617" s="87"/>
      <c r="E617" s="93"/>
      <c r="F617" s="87"/>
      <c r="G617" s="88"/>
    </row>
    <row r="618" spans="1:8" ht="33.75" x14ac:dyDescent="0.25">
      <c r="A618" s="113" t="str">
        <f>+IF($G$2="",CONCATENATE(" a) Si el importe reconocido en cuentas se ha determinado provisionalmente, se señalarán los motivos por los que el reconocimiento inicial no es completo, los activos adquiridos y compromisos asumidos para los ","que el período de valoración está abierto y el importe y naturaleza de cualquier ajuste en la valoración efectuado durante el ejercicio."),"")</f>
        <v xml:space="preserve"> a) Si el importe reconocido en cuentas se ha determinado provisionalmente, se señalarán los motivos por los que el reconocimiento inicial no es completo, los activos adquiridos y compromisos asumidos para los que el período de valoración está abierto y el importe y naturaleza de cualquier ajuste en la valoración efectuado durante el ejercicio.</v>
      </c>
      <c r="B618" s="87"/>
      <c r="C618" s="87"/>
      <c r="D618" s="87"/>
      <c r="E618" s="93"/>
      <c r="F618" s="87"/>
      <c r="G618" s="88"/>
    </row>
    <row r="619" spans="1:8" ht="22.5" x14ac:dyDescent="0.25">
      <c r="A619" s="113" t="str">
        <f>+IF($G$2="",CONCATENATE(" b) Una descripción de los hechos o circunstancias posteriores a la adquisición que han dado lugar al reconocimiento durante el ejercicio de impuestos diferidos adquiridos como parte de la combinación de negocios."),"")</f>
        <v xml:space="preserve"> b) Una descripción de los hechos o circunstancias posteriores a la adquisición que han dado lugar al reconocimiento durante el ejercicio de impuestos diferidos adquiridos como parte de la combinación de negocios.</v>
      </c>
      <c r="B619" s="87"/>
      <c r="C619" s="87"/>
      <c r="D619" s="87"/>
      <c r="E619" s="93"/>
      <c r="F619" s="87"/>
      <c r="G619" s="88"/>
    </row>
    <row r="620" spans="1:8" ht="33.75" x14ac:dyDescent="0.25">
      <c r="A620" s="113" t="str">
        <f>+IF($G$2="",CONCATENATE(" c) El importe y una justificación de cualquier ganancia o pérdida reconocida en el ejercicio que esté relacionada con los activos adquiridos o pasivos asumidos y sea de tal importe, naturaleza o incidencia"," que esta información sea relevante para comprender las cuentas anuales de la empresa resultante de la combinación de negocios."),"")</f>
        <v xml:space="preserve"> c) El importe y una justificación de cualquier ganancia o pérdida reconocida en el ejercicio que esté relacionada con los activos adquiridos o pasivos asumidos y sea de tal importe, naturaleza o incidencia que esta información sea relevante para comprender las cuentas anuales de la empresa resultante de la combinación de negocios.</v>
      </c>
      <c r="B620" s="87"/>
      <c r="C620" s="87"/>
      <c r="D620" s="87"/>
      <c r="E620" s="93"/>
      <c r="F620" s="87"/>
      <c r="G620" s="88"/>
    </row>
    <row r="621" spans="1:8" ht="56.25" x14ac:dyDescent="0.25">
      <c r="A621" s="113" t="str">
        <f>+IF($G$2="",CONCATENATE(" d) Hasta que la entidad cobre, enajene o pierda de cualquier otra forma el derecho a un activo por una contraprestación contingente, o hasta que la entidad liquide un pasivo derivado de una contraprestación ","contingente o se cancele el pasivo o expire, se señalarán todos los cambios en los importes reconocidos, incluyendo las diferencias que surjan en la liquidación, ","todos los cambios en el rango de resultados posibles sin descontar y sus razones de cambio, y las técnicas de valoración para valorar la contraprestación contingente."),"")</f>
        <v xml:space="preserve"> d) Hasta que la entidad cobre, enajene o pierda de cualquier otra forma el derecho a un activo por una contraprestación contingente, o hasta que la entidad liquide un pasivo derivado de una contraprestación contingente o se cancele el pasivo o expire, se señalarán todos los cambios en los importes reconocidos, incluyendo las diferencias que surjan en la liquidación, todos los cambios en el rango de resultados posibles sin descontar y sus razones de cambio, y las técnicas de valoración para valorar la contraprestación contingente.</v>
      </c>
      <c r="B621" s="87"/>
      <c r="C621" s="87"/>
      <c r="D621" s="87"/>
      <c r="E621" s="93"/>
      <c r="F621" s="87"/>
      <c r="G621" s="88"/>
    </row>
    <row r="622" spans="1:8" s="70" customFormat="1" x14ac:dyDescent="0.25">
      <c r="A622" s="73"/>
      <c r="B622" s="78"/>
      <c r="C622" s="78"/>
      <c r="D622" s="78"/>
      <c r="E622" s="72"/>
      <c r="F622" s="78"/>
      <c r="G622" s="79"/>
      <c r="H622" s="72"/>
    </row>
    <row r="623" spans="1:8" s="70" customFormat="1" x14ac:dyDescent="0.25">
      <c r="A623" s="73"/>
      <c r="B623" s="78"/>
      <c r="C623" s="78"/>
      <c r="D623" s="78"/>
      <c r="E623" s="72"/>
      <c r="F623" s="78"/>
      <c r="G623" s="79"/>
      <c r="H623" s="72"/>
    </row>
    <row r="624" spans="1:8" x14ac:dyDescent="0.25">
      <c r="A624" s="104" t="str">
        <f>+IF(G2="","20. Negocios conjuntos","")</f>
        <v>20. Negocios conjuntos</v>
      </c>
      <c r="B624" s="81" t="str">
        <f>+IF($G$2="","Si","")</f>
        <v>Si</v>
      </c>
      <c r="C624" s="81" t="str">
        <f>+IF($G$2="","No","")</f>
        <v>No</v>
      </c>
      <c r="D624" s="81" t="str">
        <f>+IF($G$2="","N/A","")</f>
        <v>N/A</v>
      </c>
      <c r="E624" s="82"/>
      <c r="F624" s="81" t="str">
        <f>+IF($G$2="","Página","")</f>
        <v>Página</v>
      </c>
      <c r="G624" s="81" t="str">
        <f>+IF($G$2="","Observaciones","")</f>
        <v>Observaciones</v>
      </c>
    </row>
    <row r="625" spans="1:8" x14ac:dyDescent="0.25">
      <c r="B625" s="78"/>
      <c r="C625" s="78"/>
      <c r="D625" s="78"/>
      <c r="F625" s="78"/>
      <c r="G625" s="79"/>
    </row>
    <row r="626" spans="1:8" ht="22.5" x14ac:dyDescent="0.25">
      <c r="A626" s="90" t="str">
        <f>+IF(G2=""," 1. Se indicarán y describirán los intereses significativos en negocios conjuntos realizando un detalle de la forma que adopta el negocio, distinguiendo entre: Explotaciones controladas conjuntamente y Activos controlados conjuntamente.","")</f>
        <v xml:space="preserve"> 1. Se indicarán y describirán los intereses significativos en negocios conjuntos realizando un detalle de la forma que adopta el negocio, distinguiendo entre: Explotaciones controladas conjuntamente y Activos controlados conjuntamente.</v>
      </c>
      <c r="B626" s="87"/>
      <c r="C626" s="87"/>
      <c r="D626" s="87"/>
      <c r="E626" s="93"/>
      <c r="F626" s="87"/>
      <c r="G626" s="88"/>
    </row>
    <row r="627" spans="1:8" ht="22.5" x14ac:dyDescent="0.25">
      <c r="A627" s="90" t="str">
        <f>+IF(G2=""," 2. Información separada sobre el importe agregado de las  contingencias siguientes, a menos que la probabilidad de pérdida sea remota:","")</f>
        <v xml:space="preserve"> 2. Información separada sobre el importe agregado de las  contingencias siguientes, a menos que la probabilidad de pérdida sea remota:</v>
      </c>
      <c r="B627" s="87"/>
      <c r="C627" s="87"/>
      <c r="D627" s="87"/>
      <c r="E627" s="93"/>
      <c r="F627" s="87"/>
      <c r="G627" s="88"/>
    </row>
    <row r="628" spans="1:8" ht="22.5" x14ac:dyDescent="0.25">
      <c r="A628" s="113" t="str">
        <f>+IF($G$2="",CONCATENATE(" a) Cualquier contingencia en que la empresa como partícipe haya incurrido en relación con las inversiones en negocios conjuntos y su parte en cada una de las contingencias que hayan sido incurridas conjuntamente"," con otros partícipes."),"")</f>
        <v xml:space="preserve"> a) Cualquier contingencia en que la empresa como partícipe haya incurrido en relación con las inversiones en negocios conjuntos y su parte en cada una de las contingencias que hayan sido incurridas conjuntamente con otros partícipes.</v>
      </c>
      <c r="B628" s="87"/>
      <c r="C628" s="87"/>
      <c r="D628" s="87"/>
      <c r="E628" s="93"/>
      <c r="F628" s="87"/>
      <c r="G628" s="88"/>
    </row>
    <row r="629" spans="1:8" x14ac:dyDescent="0.25">
      <c r="A629" s="113" t="str">
        <f>+IF($G$2="",CONCATENATE(" b) Su parte de las contingencias de los negocios conjuntos en los que puede ser responsable, y"),"")</f>
        <v xml:space="preserve"> b) Su parte de las contingencias de los negocios conjuntos en los que puede ser responsable, y</v>
      </c>
      <c r="B629" s="87"/>
      <c r="C629" s="87"/>
      <c r="D629" s="87"/>
      <c r="E629" s="93"/>
      <c r="F629" s="87"/>
      <c r="G629" s="88"/>
    </row>
    <row r="630" spans="1:8" ht="22.5" x14ac:dyDescent="0.25">
      <c r="A630" s="113" t="str">
        <f>+IF($G$2="",CONCATENATE(" c) Aquellas contingencias que surgen debido a que la empresa como partícipe puede ser responsable de los pasivos de otros partícipes de un negocio conjunto."),"")</f>
        <v xml:space="preserve"> c) Aquellas contingencias que surgen debido a que la empresa como partícipe puede ser responsable de los pasivos de otros partícipes de un negocio conjunto.</v>
      </c>
      <c r="B630" s="87"/>
      <c r="C630" s="87"/>
      <c r="D630" s="87"/>
      <c r="E630" s="93"/>
      <c r="F630" s="87"/>
      <c r="G630" s="88"/>
    </row>
    <row r="631" spans="1:8" x14ac:dyDescent="0.25">
      <c r="A631" s="90" t="str">
        <f>+IF(G2=""," 3. Información separada del importe total de los compromisos de inversión de capital.","")</f>
        <v xml:space="preserve"> 3. Información separada del importe total de los compromisos de inversión de capital.</v>
      </c>
      <c r="B631" s="87"/>
      <c r="C631" s="87"/>
      <c r="D631" s="87"/>
      <c r="E631" s="93"/>
      <c r="F631" s="87"/>
      <c r="G631" s="88"/>
    </row>
    <row r="632" spans="1:8" x14ac:dyDescent="0.25">
      <c r="A632" s="90" t="str">
        <f>+IF(G2=""," 4. Se desglosará para cada partida del Balance, PyG, ECPN y EFE, los importes de cada negocio conjunto.","")</f>
        <v xml:space="preserve"> 4. Se desglosará para cada partida del Balance, PyG, ECPN y EFE, los importes de cada negocio conjunto.</v>
      </c>
      <c r="B632" s="87"/>
      <c r="C632" s="87"/>
      <c r="D632" s="87"/>
      <c r="E632" s="93"/>
      <c r="F632" s="87"/>
      <c r="G632" s="88"/>
    </row>
    <row r="633" spans="1:8" s="70" customFormat="1" x14ac:dyDescent="0.25">
      <c r="A633" s="73"/>
      <c r="B633" s="78"/>
      <c r="C633" s="78"/>
      <c r="D633" s="78"/>
      <c r="E633" s="72"/>
      <c r="F633" s="78"/>
      <c r="G633" s="79"/>
      <c r="H633" s="72"/>
    </row>
    <row r="634" spans="1:8" s="70" customFormat="1" x14ac:dyDescent="0.25">
      <c r="A634" s="73"/>
      <c r="B634" s="78"/>
      <c r="C634" s="78"/>
      <c r="D634" s="78"/>
      <c r="E634" s="72"/>
      <c r="F634" s="78"/>
      <c r="G634" s="79"/>
      <c r="H634" s="72"/>
    </row>
    <row r="635" spans="1:8" x14ac:dyDescent="0.25">
      <c r="A635" s="104" t="str">
        <f>+IF(G2="","21. ANC Mantenidos para la Venta y operaciones interrumpidas","")</f>
        <v>21. ANC Mantenidos para la Venta y operaciones interrumpidas</v>
      </c>
      <c r="B635" s="81" t="str">
        <f>+IF($G$2="","Si","")</f>
        <v>Si</v>
      </c>
      <c r="C635" s="81" t="str">
        <f>+IF($G$2="","No","")</f>
        <v>No</v>
      </c>
      <c r="D635" s="81" t="str">
        <f>+IF($G$2="","N/A","")</f>
        <v>N/A</v>
      </c>
      <c r="E635" s="82"/>
      <c r="F635" s="81" t="str">
        <f>+IF($G$2="","Página","")</f>
        <v>Página</v>
      </c>
      <c r="G635" s="81" t="str">
        <f>+IF($G$2="","Observaciones","")</f>
        <v>Observaciones</v>
      </c>
    </row>
    <row r="636" spans="1:8" x14ac:dyDescent="0.25">
      <c r="B636" s="78"/>
      <c r="C636" s="78"/>
      <c r="D636" s="78"/>
      <c r="F636" s="78"/>
      <c r="G636" s="79"/>
    </row>
    <row r="637" spans="1:8" x14ac:dyDescent="0.25">
      <c r="A637" s="90" t="str">
        <f>+IF(G2="","1. Para cada actividad interrumpida:","")</f>
        <v>1. Para cada actividad interrumpida:</v>
      </c>
      <c r="B637" s="87"/>
      <c r="C637" s="87"/>
      <c r="D637" s="87"/>
      <c r="E637" s="93"/>
      <c r="F637" s="87"/>
      <c r="G637" s="88"/>
    </row>
    <row r="638" spans="1:8" x14ac:dyDescent="0.25">
      <c r="A638" s="113" t="str">
        <f>+IF(G2=""," a. Ingresos, gastos y resultado antes de impuestos reconocidos en la cuenta de PyG.","")</f>
        <v xml:space="preserve"> a. Ingresos, gastos y resultado antes de impuestos reconocidos en la cuenta de PyG.</v>
      </c>
      <c r="B638" s="87"/>
      <c r="C638" s="87"/>
      <c r="D638" s="87"/>
      <c r="E638" s="93"/>
      <c r="F638" s="87"/>
      <c r="G638" s="88"/>
    </row>
    <row r="639" spans="1:8" x14ac:dyDescent="0.25">
      <c r="A639" s="113" t="str">
        <f>+IF(G2=""," b. Gasto por Impuesto sobre beneficios relativo al anterior resultado.","")</f>
        <v xml:space="preserve"> b. Gasto por Impuesto sobre beneficios relativo al anterior resultado.</v>
      </c>
      <c r="B639" s="87"/>
      <c r="C639" s="87"/>
      <c r="D639" s="87"/>
      <c r="E639" s="93"/>
      <c r="F639" s="87"/>
      <c r="G639" s="88"/>
    </row>
    <row r="640" spans="1:8" x14ac:dyDescent="0.25">
      <c r="A640" s="113" t="str">
        <f>+IF(G2=""," c. Flujos netos de efectivo atribuibles a las actividades de explotación, de inversión y financiación.","")</f>
        <v xml:space="preserve"> c. Flujos netos de efectivo atribuibles a las actividades de explotación, de inversión y financiación.</v>
      </c>
      <c r="B640" s="87"/>
      <c r="C640" s="87"/>
      <c r="D640" s="87"/>
      <c r="E640" s="93"/>
      <c r="F640" s="87"/>
      <c r="G640" s="88"/>
    </row>
    <row r="641" spans="1:8" ht="22.5" x14ac:dyDescent="0.25">
      <c r="A641" s="113" t="str">
        <f>+IF(G2=""," d. Descripción detallada de los elementos patrimoniales afectos a la citada actividad, indicando su importe y las circunstancias que han motivado dicha clasificación.","")</f>
        <v xml:space="preserve"> d. Descripción detallada de los elementos patrimoniales afectos a la citada actividad, indicando su importe y las circunstancias que han motivado dicha clasificación.</v>
      </c>
      <c r="B641" s="87"/>
      <c r="C641" s="87"/>
      <c r="D641" s="87"/>
      <c r="E641" s="93"/>
      <c r="F641" s="87"/>
      <c r="G641" s="88"/>
    </row>
    <row r="642" spans="1:8" ht="22.5" x14ac:dyDescent="0.25">
      <c r="A642" s="113" t="str">
        <f>+IF(G2=""," e. Ajustes que se efectúen en el ejercicio a los importes presentados relacionados con la enajenación; o por no haberse enajenado.","")</f>
        <v xml:space="preserve"> e. Ajustes que se efectúen en el ejercicio a los importes presentados relacionados con la enajenación; o por no haberse enajenado.</v>
      </c>
      <c r="B642" s="87"/>
      <c r="C642" s="87"/>
      <c r="D642" s="87"/>
      <c r="E642" s="93"/>
      <c r="F642" s="87"/>
      <c r="G642" s="88"/>
    </row>
    <row r="643" spans="1:8" ht="22.5" x14ac:dyDescent="0.25">
      <c r="A643" s="113" t="str">
        <f>+IF(G2=""," f. Resultados relativos a la actividad que se hayan presentado previamente como actividades interrumpidas y que, sin embargo, finalmente, no hayan sido enajenadas.","")</f>
        <v xml:space="preserve"> f. Resultados relativos a la actividad que se hayan presentado previamente como actividades interrumpidas y que, sin embargo, finalmente, no hayan sido enajenadas.</v>
      </c>
      <c r="B643" s="87"/>
      <c r="C643" s="87"/>
      <c r="D643" s="87"/>
      <c r="E643" s="93"/>
      <c r="F643" s="87"/>
      <c r="G643" s="88"/>
    </row>
    <row r="644" spans="1:8" ht="22.5" x14ac:dyDescent="0.25">
      <c r="A644" s="90" t="str">
        <f>+IF(G2="","2. Para cada activo no corriente o grupo enajenable de elementos que deba calificarse como mantenido para la venta, incluyendo los de actividades interrumpidas,:","")</f>
        <v>2. Para cada activo no corriente o grupo enajenable de elementos que deba calificarse como mantenido para la venta, incluyendo los de actividades interrumpidas,:</v>
      </c>
      <c r="B644" s="87"/>
      <c r="C644" s="87"/>
      <c r="D644" s="87"/>
      <c r="E644" s="93"/>
      <c r="F644" s="87"/>
      <c r="G644" s="88"/>
    </row>
    <row r="645" spans="1:8" ht="22.5" x14ac:dyDescent="0.25">
      <c r="A645" s="113" t="str">
        <f>+IF(G2=""," a) Una descripción detallada de los elementos patrimoniales, indicando su importe y las circunstancias que han motivado dicha clasificación.","")</f>
        <v xml:space="preserve"> a) Una descripción detallada de los elementos patrimoniales, indicando su importe y las circunstancias que han motivado dicha clasificación.</v>
      </c>
      <c r="B645" s="87"/>
      <c r="C645" s="87"/>
      <c r="D645" s="87"/>
      <c r="E645" s="93"/>
      <c r="F645" s="87"/>
      <c r="G645" s="88"/>
    </row>
    <row r="646" spans="1:8" ht="22.5" x14ac:dyDescent="0.25">
      <c r="A646" s="113" t="str">
        <f>+IF($G$2="",CONCATENATE(" b) El resultado reconocido en la cuenta de pérdidas y ganancias o en el estado de cambios en el patrimonio neto, para cada elemento significativo."),"")</f>
        <v xml:space="preserve"> b) El resultado reconocido en la cuenta de pérdidas y ganancias o en el estado de cambios en el patrimonio neto, para cada elemento significativo.</v>
      </c>
      <c r="B646" s="87"/>
      <c r="C646" s="87"/>
      <c r="D646" s="87"/>
      <c r="E646" s="93"/>
      <c r="F646" s="87"/>
      <c r="G646" s="88"/>
    </row>
    <row r="647" spans="1:8" ht="22.5" x14ac:dyDescent="0.25">
      <c r="A647" s="113" t="str">
        <f>+IF(G2=""," c. Ajustes que se efectúen en el ejercicio a los importes presentados relacionados con la enajenación; o por no haberse enajenado.","")</f>
        <v xml:space="preserve"> c. Ajustes que se efectúen en el ejercicio a los importes presentados relacionados con la enajenación; o por no haberse enajenado.</v>
      </c>
      <c r="B647" s="87"/>
      <c r="C647" s="87"/>
      <c r="D647" s="87"/>
      <c r="E647" s="93"/>
      <c r="F647" s="87"/>
      <c r="G647" s="88"/>
    </row>
    <row r="648" spans="1:8" ht="45" x14ac:dyDescent="0.25">
      <c r="A648" s="90" t="str">
        <f>+IF(G2="",CONCATENATE("3. Cuando los requisitos para calificar un activo no corriente o un grupo enajenable de elementos como mantenidos para la venta se cumplan"," después de la fecha de cierre del ejercicio, pero antes de la formulación de las cuentas anuales, la empresa no"," los calificará como mantenidos para la venta en las cuentas anuales que formule. No obstante deberá suministrar, en relación con los mismos la información descrfita en la letra a) del apartado anterior."),"")</f>
        <v>3. Cuando los requisitos para calificar un activo no corriente o un grupo enajenable de elementos como mantenidos para la venta se cumplan después de la fecha de cierre del ejercicio, pero antes de la formulación de las cuentas anuales, la empresa no los calificará como mantenidos para la venta en las cuentas anuales que formule. No obstante deberá suministrar, en relación con los mismos la información descrfita en la letra a) del apartado anterior.</v>
      </c>
      <c r="B648" s="87"/>
      <c r="C648" s="87"/>
      <c r="D648" s="87"/>
      <c r="E648" s="93"/>
      <c r="F648" s="87"/>
      <c r="G648" s="88"/>
    </row>
    <row r="649" spans="1:8" s="70" customFormat="1" x14ac:dyDescent="0.25">
      <c r="A649" s="73"/>
      <c r="B649" s="78"/>
      <c r="C649" s="78"/>
      <c r="D649" s="78"/>
      <c r="E649" s="72"/>
      <c r="F649" s="78"/>
      <c r="G649" s="79"/>
      <c r="H649" s="72"/>
    </row>
    <row r="650" spans="1:8" s="70" customFormat="1" x14ac:dyDescent="0.25">
      <c r="A650" s="73"/>
      <c r="B650" s="78"/>
      <c r="C650" s="78"/>
      <c r="D650" s="78"/>
      <c r="E650" s="72"/>
      <c r="F650" s="78"/>
      <c r="G650" s="79"/>
      <c r="H650" s="72"/>
    </row>
    <row r="651" spans="1:8" x14ac:dyDescent="0.25">
      <c r="A651" s="104" t="str">
        <f>+IF(G2="","22. Hechos posteriores al cierre del ejercicio","")</f>
        <v>22. Hechos posteriores al cierre del ejercicio</v>
      </c>
      <c r="B651" s="81" t="str">
        <f>+IF($G$2="","Si","")</f>
        <v>Si</v>
      </c>
      <c r="C651" s="81" t="str">
        <f>+IF($G$2="","No","")</f>
        <v>No</v>
      </c>
      <c r="D651" s="81" t="str">
        <f>+IF($G$2="","N/A","")</f>
        <v>N/A</v>
      </c>
      <c r="E651" s="82"/>
      <c r="F651" s="81" t="str">
        <f>+IF($G$2="","Página","")</f>
        <v>Página</v>
      </c>
      <c r="G651" s="81" t="str">
        <f>+IF($G$2="","Observaciones","")</f>
        <v>Observaciones</v>
      </c>
    </row>
    <row r="652" spans="1:8" x14ac:dyDescent="0.25">
      <c r="B652" s="78"/>
      <c r="C652" s="78"/>
      <c r="D652" s="78"/>
      <c r="F652" s="78"/>
      <c r="G652" s="79"/>
    </row>
    <row r="653" spans="1:8" x14ac:dyDescent="0.25">
      <c r="A653" s="90" t="str">
        <f>+IF(G2="","La empresa informará de lo siguiente:","")</f>
        <v>La empresa informará de lo siguiente:</v>
      </c>
      <c r="B653" s="87"/>
      <c r="C653" s="87"/>
      <c r="D653" s="87"/>
      <c r="E653" s="93"/>
      <c r="F653" s="87"/>
      <c r="G653" s="88"/>
    </row>
    <row r="654" spans="1:8" ht="22.5" x14ac:dyDescent="0.25">
      <c r="A654" s="90" t="str">
        <f>+IF(G2=""," 1. Hechos ya existentes al cierre del ejercicio, que no hayan supuesto ajuste, pero que necesitan de modificación de información en la Memoria","")</f>
        <v xml:space="preserve"> 1. Hechos ya existentes al cierre del ejercicio, que no hayan supuesto ajuste, pero que necesitan de modificación de información en la Memoria</v>
      </c>
      <c r="B654" s="87"/>
      <c r="C654" s="87"/>
      <c r="D654" s="87"/>
      <c r="E654" s="93"/>
      <c r="F654" s="87"/>
      <c r="G654" s="88"/>
    </row>
    <row r="655" spans="1:8" ht="33.75" x14ac:dyDescent="0.25">
      <c r="A655" s="90" t="str">
        <f>+IF(G2="",CONCATENATE(" 2. Hechos no existentes al cierre de ejercicio, que pudieran cambiar la evaluación de las cuentas. Se descriirá el hecho y se incluirá la estimación de sus efectos. Si no es posible estimarlo, se incluirá una manifestación ","expresa con los motivos y condiciones de la imposibilidad."),"")</f>
        <v xml:space="preserve"> 2. Hechos no existentes al cierre de ejercicio, que pudieran cambiar la evaluación de las cuentas. Se descriirá el hecho y se incluirá la estimación de sus efectos. Si no es posible estimarlo, se incluirá una manifestación expresa con los motivos y condiciones de la imposibilidad.</v>
      </c>
      <c r="B655" s="87"/>
      <c r="C655" s="87"/>
      <c r="D655" s="87"/>
      <c r="E655" s="93"/>
      <c r="F655" s="87"/>
      <c r="G655" s="88"/>
    </row>
    <row r="656" spans="1:8" ht="22.5" x14ac:dyDescent="0.25">
      <c r="A656" s="90" t="str">
        <f>+IF(G2=""," 3. Hechos acaecidos con posterioridad al cierre que afecten a la aplicación del principio de empresa en funcionamiento, informando de la descripción y naturaleza del hecho, impacto y factores mitigantes","")</f>
        <v xml:space="preserve"> 3. Hechos acaecidos con posterioridad al cierre que afecten a la aplicación del principio de empresa en funcionamiento, informando de la descripción y naturaleza del hecho, impacto y factores mitigantes</v>
      </c>
      <c r="B656" s="87"/>
      <c r="C656" s="87"/>
      <c r="D656" s="87"/>
      <c r="E656" s="93"/>
      <c r="F656" s="87"/>
      <c r="G656" s="88"/>
    </row>
    <row r="657" spans="1:8" ht="33.75" x14ac:dyDescent="0.25">
      <c r="A657" s="90" t="str">
        <f>+IF(G2=""," 4. La naturaleza y consecuencias financieras de las circunstancias de importancia relativa significativa que se produzcan tras la fecha de cierre de balance y que no se reflejen en la cuenta de PyG o en el balance, y el efecto financiero. (art. 260 LSC.)","")</f>
        <v xml:space="preserve"> 4. La naturaleza y consecuencias financieras de las circunstancias de importancia relativa significativa que se produzcan tras la fecha de cierre de balance y que no se reflejen en la cuenta de PyG o en el balance, y el efecto financiero. (art. 260 LSC.)</v>
      </c>
      <c r="B657" s="87"/>
      <c r="C657" s="87"/>
      <c r="D657" s="87"/>
      <c r="E657" s="93"/>
      <c r="F657" s="87"/>
      <c r="G657" s="88"/>
    </row>
    <row r="658" spans="1:8" s="70" customFormat="1" x14ac:dyDescent="0.25">
      <c r="A658" s="73"/>
      <c r="B658" s="78"/>
      <c r="C658" s="78"/>
      <c r="D658" s="78"/>
      <c r="E658" s="72"/>
      <c r="F658" s="78"/>
      <c r="G658" s="79"/>
      <c r="H658" s="72"/>
    </row>
    <row r="659" spans="1:8" s="70" customFormat="1" x14ac:dyDescent="0.25">
      <c r="A659" s="73"/>
      <c r="B659" s="78"/>
      <c r="C659" s="78"/>
      <c r="D659" s="78"/>
      <c r="E659" s="72"/>
      <c r="F659" s="78"/>
      <c r="G659" s="79"/>
      <c r="H659" s="72"/>
    </row>
    <row r="660" spans="1:8" x14ac:dyDescent="0.25">
      <c r="A660" s="104" t="str">
        <f>+IF(G2="","23. Operaciones con partes vinculadas","")</f>
        <v>23. Operaciones con partes vinculadas</v>
      </c>
      <c r="B660" s="81" t="str">
        <f>+IF($G$2="","Si","")</f>
        <v>Si</v>
      </c>
      <c r="C660" s="81" t="str">
        <f>+IF($G$2="","No","")</f>
        <v>No</v>
      </c>
      <c r="D660" s="81" t="str">
        <f>+IF($G$2="","N/A","")</f>
        <v>N/A</v>
      </c>
      <c r="E660" s="82"/>
      <c r="F660" s="81" t="str">
        <f>+IF($G$2="","Página","")</f>
        <v>Página</v>
      </c>
      <c r="G660" s="81" t="str">
        <f>+IF($G$2="","Observaciones","")</f>
        <v>Observaciones</v>
      </c>
    </row>
    <row r="661" spans="1:8" x14ac:dyDescent="0.25">
      <c r="B661" s="78"/>
      <c r="C661" s="78"/>
      <c r="D661" s="78"/>
      <c r="F661" s="78"/>
      <c r="G661" s="79"/>
    </row>
    <row r="662" spans="1:8" x14ac:dyDescent="0.25">
      <c r="A662" s="90" t="str">
        <f>+IF(G2="","1. Se informará separadamente, para cada categoría:","")</f>
        <v>1. Se informará separadamente, para cada categoría:</v>
      </c>
      <c r="B662" s="87"/>
      <c r="C662" s="87"/>
      <c r="D662" s="87"/>
      <c r="E662" s="93"/>
      <c r="F662" s="87"/>
      <c r="G662" s="88"/>
    </row>
    <row r="663" spans="1:8" x14ac:dyDescent="0.25">
      <c r="A663" s="113" t="str">
        <f>+IF(G2=""," a. Entidad dominante.","")</f>
        <v xml:space="preserve"> a. Entidad dominante.</v>
      </c>
      <c r="B663" s="87"/>
      <c r="C663" s="87"/>
      <c r="D663" s="87"/>
      <c r="E663" s="93"/>
      <c r="F663" s="87"/>
      <c r="G663" s="88"/>
    </row>
    <row r="664" spans="1:8" x14ac:dyDescent="0.25">
      <c r="A664" s="113" t="str">
        <f>+IF(G2=""," b. Otras empresas del Grupo.","")</f>
        <v xml:space="preserve"> b. Otras empresas del Grupo.</v>
      </c>
      <c r="B664" s="87"/>
      <c r="C664" s="87"/>
      <c r="D664" s="87"/>
      <c r="E664" s="93"/>
      <c r="F664" s="87"/>
      <c r="G664" s="88"/>
    </row>
    <row r="665" spans="1:8" x14ac:dyDescent="0.25">
      <c r="A665" s="113" t="str">
        <f>+IF(G2=""," c. Negocios conjuntos en los que la empresa sea uno de los partícipes.","")</f>
        <v xml:space="preserve"> c. Negocios conjuntos en los que la empresa sea uno de los partícipes.</v>
      </c>
      <c r="B665" s="87"/>
      <c r="C665" s="87"/>
      <c r="D665" s="87"/>
      <c r="E665" s="93"/>
      <c r="F665" s="87"/>
      <c r="G665" s="88"/>
    </row>
    <row r="666" spans="1:8" x14ac:dyDescent="0.25">
      <c r="A666" s="113" t="str">
        <f>+IF(G2=""," d. Empresas Asociadas.","")</f>
        <v xml:space="preserve"> d. Empresas Asociadas.</v>
      </c>
      <c r="B666" s="87"/>
      <c r="C666" s="87"/>
      <c r="D666" s="87"/>
      <c r="E666" s="93"/>
      <c r="F666" s="87"/>
      <c r="G666" s="88"/>
    </row>
    <row r="667" spans="1:8" x14ac:dyDescent="0.25">
      <c r="A667" s="113" t="str">
        <f>+IF(G2=""," e. Empresas con control conjunto o influencia significativa sobre la empresa.","")</f>
        <v xml:space="preserve"> e. Empresas con control conjunto o influencia significativa sobre la empresa.</v>
      </c>
      <c r="B667" s="87"/>
      <c r="C667" s="87"/>
      <c r="D667" s="87"/>
      <c r="E667" s="93"/>
      <c r="F667" s="87"/>
      <c r="G667" s="88"/>
    </row>
    <row r="668" spans="1:8" x14ac:dyDescent="0.25">
      <c r="A668" s="113" t="str">
        <f>+IF(G2=""," f. Personas clave en la dirección de la empresa o de la entidad dominante.","")</f>
        <v xml:space="preserve"> f. Personas clave en la dirección de la empresa o de la entidad dominante.</v>
      </c>
      <c r="B668" s="87"/>
      <c r="C668" s="87"/>
      <c r="D668" s="87"/>
      <c r="E668" s="93"/>
      <c r="F668" s="87"/>
      <c r="G668" s="88"/>
    </row>
    <row r="669" spans="1:8" x14ac:dyDescent="0.25">
      <c r="A669" s="113" t="str">
        <f>+IF(G2=""," g. Otras partes vinculadas.","")</f>
        <v xml:space="preserve"> g. Otras partes vinculadas.</v>
      </c>
      <c r="B669" s="87"/>
      <c r="C669" s="87"/>
      <c r="D669" s="87"/>
      <c r="E669" s="93"/>
      <c r="F669" s="87"/>
      <c r="G669" s="88"/>
    </row>
    <row r="670" spans="1:8" ht="22.5" x14ac:dyDescent="0.25">
      <c r="A670" s="90" t="str">
        <f>+IF(G2="","2. Se facilitará información para comprender las operaciones con partes vinculadas, incluyendo, entre otros,los siguientes aspectos:","")</f>
        <v>2. Se facilitará información para comprender las operaciones con partes vinculadas, incluyendo, entre otros,los siguientes aspectos:</v>
      </c>
      <c r="B670" s="87"/>
      <c r="C670" s="87"/>
      <c r="D670" s="87"/>
      <c r="E670" s="93"/>
      <c r="F670" s="87"/>
      <c r="G670" s="88"/>
    </row>
    <row r="671" spans="1:8" ht="22.5" x14ac:dyDescent="0.25">
      <c r="A671" s="113" t="str">
        <f>+IF(G2=""," a. Identificación de las personas o empresas con las que se han realizado las operaciones vinculadas, expresando la naturaleza de la relación con cada parte implicada.","")</f>
        <v xml:space="preserve"> a. Identificación de las personas o empresas con las que se han realizado las operaciones vinculadas, expresando la naturaleza de la relación con cada parte implicada.</v>
      </c>
      <c r="B671" s="87"/>
      <c r="C671" s="87"/>
      <c r="D671" s="87"/>
      <c r="E671" s="93"/>
      <c r="F671" s="87"/>
      <c r="G671" s="88"/>
      <c r="H671" s="83"/>
    </row>
    <row r="672" spans="1:8" ht="45" x14ac:dyDescent="0.25">
      <c r="A672" s="113" t="str">
        <f>+IF(G2="",CONCATENATE(" b. Detalle de la operación y su cuantificación, expresando la política de precios seguida,"," poniéndola en relación con las que la empresa utiliza respecto a operaciones análogas realizadas"," con partes que no tengan la consideración de vinculadas. Cuando no existan operaciones análogas realizadas"," con partes que no tengan la consideración de vinculadas, los criterios o métodos seguidos para determinar la cuantificación de la operación."),"")</f>
        <v xml:space="preserve"> b. Detalle de la operación y su cuantificación, expresando la política de precios seguida, poniéndola en relación con las que la empresa utiliza respecto a operaciones análogas realizadas con partes que no tengan la consideración de vinculadas. Cuando no existan operaciones análogas realizadas con partes que no tengan la consideración de vinculadas, los criterios o métodos seguidos para determinar la cuantificación de la operación.</v>
      </c>
      <c r="B672" s="87"/>
      <c r="C672" s="87"/>
      <c r="D672" s="87"/>
      <c r="E672" s="93"/>
      <c r="F672" s="87"/>
      <c r="G672" s="88"/>
      <c r="H672" s="83"/>
    </row>
    <row r="673" spans="1:8" ht="22.5" x14ac:dyDescent="0.25">
      <c r="A673" s="113" t="str">
        <f>+IF(G2=""," c. Beneficio o pérdida que la operación haya originado en la empresa y descripción de las funciones y riesgos asumidos por cada parte vinculada respecto de la operación.","")</f>
        <v xml:space="preserve"> c. Beneficio o pérdida que la operación haya originado en la empresa y descripción de las funciones y riesgos asumidos por cada parte vinculada respecto de la operación.</v>
      </c>
      <c r="B673" s="87"/>
      <c r="C673" s="87"/>
      <c r="D673" s="87"/>
      <c r="E673" s="93"/>
      <c r="F673" s="87"/>
      <c r="G673" s="88"/>
      <c r="H673" s="83"/>
    </row>
    <row r="674" spans="1:8" ht="33.75" x14ac:dyDescent="0.25">
      <c r="A674" s="113" t="str">
        <f>+IF(G2="",CONCATENATE(" d. Importe de los saldos pendientes, tanto activos como pasivos, sus plazos y condiciones, naturaleza de la contraprestación establecida para su liquidación, agrupando"," los activos y pasivos por tipo de instrumento financiero (con la estructura que aparece en el balance de la empresa) y garantías otorgadas o recibidas."),"")</f>
        <v xml:space="preserve"> d. Importe de los saldos pendientes, tanto activos como pasivos, sus plazos y condiciones, naturaleza de la contraprestación establecida para su liquidación, agrupando los activos y pasivos por tipo de instrumento financiero (con la estructura que aparece en el balance de la empresa) y garantías otorgadas o recibidas.</v>
      </c>
      <c r="B674" s="87"/>
      <c r="C674" s="87"/>
      <c r="D674" s="87"/>
      <c r="E674" s="93"/>
      <c r="F674" s="87"/>
      <c r="G674" s="88"/>
      <c r="H674" s="83"/>
    </row>
    <row r="675" spans="1:8" x14ac:dyDescent="0.25">
      <c r="A675" s="113" t="str">
        <f>+IF(G2=""," e. Correcciones valorativas por deudas de dudoso cobro relacionadas con los saldos pendientes anteriores.","")</f>
        <v xml:space="preserve"> e. Correcciones valorativas por deudas de dudoso cobro relacionadas con los saldos pendientes anteriores.</v>
      </c>
      <c r="B675" s="87"/>
      <c r="C675" s="87"/>
      <c r="D675" s="87"/>
      <c r="E675" s="93"/>
      <c r="F675" s="87"/>
      <c r="G675" s="88"/>
      <c r="H675" s="83"/>
    </row>
    <row r="676" spans="1:8" x14ac:dyDescent="0.25">
      <c r="A676" s="113" t="str">
        <f>+IF(G2=""," f. Gastos reconocidos en el ejercicio como consecuencia de deudas incobrables o de dudoso cobro de partes vinculadas.","")</f>
        <v xml:space="preserve"> f. Gastos reconocidos en el ejercicio como consecuencia de deudas incobrables o de dudoso cobro de partes vinculadas.</v>
      </c>
      <c r="B676" s="87"/>
      <c r="C676" s="87"/>
      <c r="D676" s="87"/>
      <c r="E676" s="93"/>
      <c r="F676" s="87"/>
      <c r="G676" s="88"/>
      <c r="H676" s="83"/>
    </row>
    <row r="677" spans="1:8" x14ac:dyDescent="0.25">
      <c r="A677" s="90" t="str">
        <f>+IF(G2="","3. Deberá informarse siempre de las siguientes operaciones con vinculadas:","")</f>
        <v>3. Deberá informarse siempre de las siguientes operaciones con vinculadas:</v>
      </c>
      <c r="B677" s="87"/>
      <c r="C677" s="87"/>
      <c r="D677" s="87"/>
      <c r="E677" s="93"/>
      <c r="F677" s="87"/>
      <c r="G677" s="88"/>
      <c r="H677" s="83"/>
    </row>
    <row r="678" spans="1:8" x14ac:dyDescent="0.25">
      <c r="A678" s="113" t="str">
        <f>+IF(G2=""," a. Ventas y compras de activos.","")</f>
        <v xml:space="preserve"> a. Ventas y compras de activos.</v>
      </c>
      <c r="B678" s="87"/>
      <c r="C678" s="87"/>
      <c r="D678" s="87"/>
      <c r="E678" s="93"/>
      <c r="F678" s="87"/>
      <c r="G678" s="88"/>
      <c r="H678" s="83"/>
    </row>
    <row r="679" spans="1:8" x14ac:dyDescent="0.25">
      <c r="A679" s="113" t="str">
        <f>+IF(G2=""," b. Prestación y recepción de servicios.","")</f>
        <v xml:space="preserve"> b. Prestación y recepción de servicios.</v>
      </c>
      <c r="B679" s="87"/>
      <c r="C679" s="87"/>
      <c r="D679" s="87"/>
      <c r="E679" s="93"/>
      <c r="F679" s="87"/>
      <c r="G679" s="88"/>
      <c r="H679" s="83"/>
    </row>
    <row r="680" spans="1:8" x14ac:dyDescent="0.25">
      <c r="A680" s="113" t="str">
        <f>+IF(G2=""," c. Contratos de arrendamiento financiero.","")</f>
        <v xml:space="preserve"> c. Contratos de arrendamiento financiero.</v>
      </c>
      <c r="B680" s="87"/>
      <c r="C680" s="87"/>
      <c r="D680" s="87"/>
      <c r="E680" s="93"/>
      <c r="F680" s="87"/>
      <c r="G680" s="88"/>
      <c r="H680" s="83"/>
    </row>
    <row r="681" spans="1:8" x14ac:dyDescent="0.25">
      <c r="A681" s="113" t="str">
        <f>+IF(G2=""," d. Transferencias de I+D.","")</f>
        <v xml:space="preserve"> d. Transferencias de I+D.</v>
      </c>
      <c r="B681" s="87"/>
      <c r="C681" s="87"/>
      <c r="D681" s="87"/>
      <c r="E681" s="93"/>
      <c r="F681" s="87"/>
      <c r="G681" s="88"/>
      <c r="H681" s="83"/>
    </row>
    <row r="682" spans="1:8" x14ac:dyDescent="0.25">
      <c r="A682" s="113" t="str">
        <f>+IF(G2=""," e. Acuerdos sobre licencias.","")</f>
        <v xml:space="preserve"> e. Acuerdos sobre licencias.</v>
      </c>
      <c r="B682" s="87"/>
      <c r="C682" s="87"/>
      <c r="D682" s="87"/>
      <c r="E682" s="93"/>
      <c r="F682" s="87"/>
      <c r="G682" s="88"/>
      <c r="H682" s="83"/>
    </row>
    <row r="683" spans="1:8" ht="33.75" x14ac:dyDescent="0.25">
      <c r="A683" s="113" t="str">
        <f>+IF(G2="",CONCATENATE(" f. Acuerdos de financiación, incluyendo préstamos y aportaciones de capital, ya sean en efectivo o en especie. En las operaciones de adquisición y enajenación de instrumentos de patrimonio, se especificará el ","número, valor nominal, precio medio y resultado de las mismas, especificando el destino final previsto en el caso de adquisición."),"")</f>
        <v xml:space="preserve"> f. Acuerdos de financiación, incluyendo préstamos y aportaciones de capital, ya sean en efectivo o en especie. En las operaciones de adquisición y enajenación de instrumentos de patrimonio, se especificará el número, valor nominal, precio medio y resultado de las mismas, especificando el destino final previsto en el caso de adquisición.</v>
      </c>
      <c r="B683" s="87"/>
      <c r="C683" s="87"/>
      <c r="D683" s="87"/>
      <c r="E683" s="93"/>
      <c r="F683" s="87"/>
      <c r="G683" s="88"/>
      <c r="H683" s="83"/>
    </row>
    <row r="684" spans="1:8" ht="22.5" x14ac:dyDescent="0.25">
      <c r="A684" s="116" t="str">
        <f>+IF(G2=""," - La naturaleza y propósito de negocio de los acuerdos de la sociedad que no figuren en el balance y su impacto financiero, siempre que esta información sea significativa y necesaria. (art. 260 LSC.)","")</f>
        <v xml:space="preserve"> - La naturaleza y propósito de negocio de los acuerdos de la sociedad que no figuren en el balance y su impacto financiero, siempre que esta información sea significativa y necesaria. (art. 260 LSC.)</v>
      </c>
      <c r="B684" s="87"/>
      <c r="C684" s="87"/>
      <c r="D684" s="87"/>
      <c r="E684" s="93"/>
      <c r="F684" s="87"/>
      <c r="G684" s="88"/>
      <c r="H684" s="83"/>
    </row>
    <row r="685" spans="1:8" x14ac:dyDescent="0.25">
      <c r="A685" s="113" t="str">
        <f>+IF(G2=""," g. Intereses cargados, abonados y devengados.","")</f>
        <v xml:space="preserve"> g. Intereses cargados, abonados y devengados.</v>
      </c>
      <c r="B685" s="87"/>
      <c r="C685" s="87"/>
      <c r="D685" s="87"/>
      <c r="E685" s="93"/>
      <c r="F685" s="87"/>
      <c r="G685" s="88"/>
      <c r="H685" s="83"/>
    </row>
    <row r="686" spans="1:8" x14ac:dyDescent="0.25">
      <c r="A686" s="113" t="str">
        <f>+IF(G2=""," h. Dividendos y otros beneficios distribuidos.","")</f>
        <v xml:space="preserve"> h. Dividendos y otros beneficios distribuidos.</v>
      </c>
      <c r="B686" s="87"/>
      <c r="C686" s="87"/>
      <c r="D686" s="87"/>
      <c r="E686" s="93"/>
      <c r="F686" s="87"/>
      <c r="G686" s="88"/>
      <c r="H686" s="83"/>
    </row>
    <row r="687" spans="1:8" x14ac:dyDescent="0.25">
      <c r="A687" s="113" t="str">
        <f>+IF(G2=""," i. Garantías y avales.","")</f>
        <v xml:space="preserve"> i. Garantías y avales.</v>
      </c>
      <c r="B687" s="87"/>
      <c r="C687" s="87"/>
      <c r="D687" s="87"/>
      <c r="E687" s="93"/>
      <c r="F687" s="87"/>
      <c r="G687" s="88"/>
      <c r="H687" s="83"/>
    </row>
    <row r="688" spans="1:8" ht="22.5" x14ac:dyDescent="0.25">
      <c r="A688" s="116" t="str">
        <f>+IF(G2=""," - El importe global de las garantías comprometidas con terceros, sin perjuicio de su reconocimiento dentro del pasivo del balance cuando sea probable que de las mismas se derive el cumplimiento efectivo de una obligación. (art. 260 LSC.)","")</f>
        <v xml:space="preserve"> - El importe global de las garantías comprometidas con terceros, sin perjuicio de su reconocimiento dentro del pasivo del balance cuando sea probable que de las mismas se derive el cumplimiento efectivo de una obligación. (art. 260 LSC.)</v>
      </c>
      <c r="B688" s="87"/>
      <c r="C688" s="87"/>
      <c r="D688" s="87"/>
      <c r="E688" s="93"/>
      <c r="F688" s="87"/>
      <c r="G688" s="88"/>
      <c r="H688" s="83"/>
    </row>
    <row r="689" spans="1:8" x14ac:dyDescent="0.25">
      <c r="A689" s="113" t="str">
        <f>+IF(G2=""," j. Remuneraciones e indemnizaciones.","")</f>
        <v xml:space="preserve"> j. Remuneraciones e indemnizaciones.</v>
      </c>
      <c r="B689" s="87"/>
      <c r="C689" s="87"/>
      <c r="D689" s="87"/>
      <c r="E689" s="93"/>
      <c r="F689" s="87"/>
      <c r="G689" s="88"/>
      <c r="H689" s="83"/>
    </row>
    <row r="690" spans="1:8" x14ac:dyDescent="0.25">
      <c r="A690" s="113" t="str">
        <f>+IF(G2=""," k. Aportaciones planes de pensiones y seguros de vida.","")</f>
        <v xml:space="preserve"> k. Aportaciones planes de pensiones y seguros de vida.</v>
      </c>
      <c r="B690" s="87"/>
      <c r="C690" s="87"/>
      <c r="D690" s="87"/>
      <c r="E690" s="93"/>
      <c r="F690" s="87"/>
      <c r="G690" s="88"/>
      <c r="H690" s="83"/>
    </row>
    <row r="691" spans="1:8" ht="22.5" x14ac:dyDescent="0.25">
      <c r="A691" s="116" t="str">
        <f>+IF(G2=""," - Los compromisos existentes en materia de pensiones y los referentes a sociedades del grupo deberán mencionarse con la debida claridad y separación. (art. 260 LSC.)","")</f>
        <v xml:space="preserve"> - Los compromisos existentes en materia de pensiones y los referentes a sociedades del grupo deberán mencionarse con la debida claridad y separación. (art. 260 LSC.)</v>
      </c>
      <c r="B691" s="87"/>
      <c r="C691" s="87"/>
      <c r="D691" s="87"/>
      <c r="E691" s="93"/>
      <c r="F691" s="87"/>
      <c r="G691" s="88"/>
      <c r="H691" s="83"/>
    </row>
    <row r="692" spans="1:8" x14ac:dyDescent="0.25">
      <c r="A692" s="113" t="str">
        <f>+IF(G2=""," l. Prestaciones a compensar con instrumentos fnros propios.","")</f>
        <v xml:space="preserve"> l. Prestaciones a compensar con instrumentos fnros propios.</v>
      </c>
      <c r="B692" s="87"/>
      <c r="C692" s="87"/>
      <c r="D692" s="87"/>
      <c r="E692" s="93"/>
      <c r="F692" s="87"/>
      <c r="G692" s="88"/>
      <c r="H692" s="83"/>
    </row>
    <row r="693" spans="1:8" ht="22.5" x14ac:dyDescent="0.25">
      <c r="A693" s="113" t="str">
        <f>+IF(G2=""," m. Compromiso en firme de compra o venta u otros instrumentos que puedan implicar una transmisión de recursos o de obligaciones entre la empresa y la parte vinculada.","")</f>
        <v xml:space="preserve"> m. Compromiso en firme de compra o venta u otros instrumentos que puedan implicar una transmisión de recursos o de obligaciones entre la empresa y la parte vinculada.</v>
      </c>
      <c r="B693" s="87"/>
      <c r="C693" s="87"/>
      <c r="D693" s="87"/>
      <c r="E693" s="93"/>
      <c r="F693" s="87"/>
      <c r="G693" s="88"/>
      <c r="H693" s="83"/>
    </row>
    <row r="694" spans="1:8" ht="22.5" x14ac:dyDescent="0.25">
      <c r="A694" s="113" t="str">
        <f>+IF(G2=""," n. Acuerdo de reparto de costes en relación con la producción de bienes y servicios siendo utilizados por varias partes vinculadas.","")</f>
        <v xml:space="preserve"> n. Acuerdo de reparto de costes en relación con la producción de bienes y servicios siendo utilizados por varias partes vinculadas.</v>
      </c>
      <c r="B694" s="87"/>
      <c r="C694" s="87"/>
      <c r="D694" s="87"/>
      <c r="E694" s="93"/>
      <c r="F694" s="87"/>
      <c r="G694" s="88"/>
      <c r="H694" s="83"/>
    </row>
    <row r="695" spans="1:8" x14ac:dyDescent="0.25">
      <c r="A695" s="113" t="str">
        <f>+IF(G2=""," o. Acuerdos de gestión de tesorería.","")</f>
        <v xml:space="preserve"> o. Acuerdos de gestión de tesorería.</v>
      </c>
      <c r="B695" s="87"/>
      <c r="C695" s="87"/>
      <c r="D695" s="87"/>
      <c r="E695" s="93"/>
      <c r="F695" s="87"/>
      <c r="G695" s="88"/>
      <c r="H695" s="83"/>
    </row>
    <row r="696" spans="1:8" x14ac:dyDescent="0.25">
      <c r="A696" s="113" t="str">
        <f>+IF(G2=""," p. Acuerdos de condonación de deuda y su prescripción.","")</f>
        <v xml:space="preserve"> p. Acuerdos de condonación de deuda y su prescripción.</v>
      </c>
      <c r="B696" s="87"/>
      <c r="C696" s="87"/>
      <c r="D696" s="87"/>
      <c r="E696" s="93"/>
      <c r="F696" s="87"/>
      <c r="G696" s="88"/>
      <c r="H696" s="83"/>
    </row>
    <row r="697" spans="1:8" ht="22.5" x14ac:dyDescent="0.25">
      <c r="A697" s="113" t="str">
        <f>+IF(G2=""," q. Transacciones significativas entre la sociedad y terceros vinculados con ella, indicando la naturaleza de la vinculación, el importe y cualquier otra información acerca de las transacciones, que sea necesaria (art. 260 LSC.)","")</f>
        <v xml:space="preserve"> q. Transacciones significativas entre la sociedad y terceros vinculados con ella, indicando la naturaleza de la vinculación, el importe y cualquier otra información acerca de las transacciones, que sea necesaria (art. 260 LSC.)</v>
      </c>
      <c r="B697" s="87"/>
      <c r="C697" s="87"/>
      <c r="D697" s="87"/>
      <c r="E697" s="93"/>
      <c r="F697" s="87"/>
      <c r="G697" s="88"/>
      <c r="H697" s="83"/>
    </row>
    <row r="698" spans="1:8" ht="33.75" x14ac:dyDescent="0.25">
      <c r="A698" s="90" t="str">
        <f>+IF(G2="",CONCATENATE("4. La información anterior podrá presentarse de forma agregada cuando se refiera a partidas de naturaleza similar. En todo caso, se facilitará información de carácter individualizado sobre las operaciones vinculadas"," que fueran significativas por su cuantía o relevantes para una adecuada comprensión de las cuentas anuales."),"")</f>
        <v>4. La información anterior podrá presentarse de forma agregada cuando se refiera a partidas de naturaleza similar. En todo caso, se facilitará información de carácter individualizado sobre las operaciones vinculadas que fueran significativas por su cuantía o relevantes para una adecuada comprensión de las cuentas anuales.</v>
      </c>
      <c r="B698" s="87"/>
      <c r="C698" s="87"/>
      <c r="D698" s="87"/>
      <c r="E698" s="93"/>
      <c r="F698" s="87"/>
      <c r="G698" s="88"/>
      <c r="H698" s="83"/>
    </row>
    <row r="699" spans="1:8" ht="22.5" x14ac:dyDescent="0.25">
      <c r="A699" s="90" t="str">
        <f>+IF(G2="","5. No será necesario informar en el caso de operaciones que se efectúen en condiciones normales de mercado, de escasa importancia cuantitativa y carezcan de relevancia para expresar la imagen fiel.","")</f>
        <v>5. No será necesario informar en el caso de operaciones que se efectúen en condiciones normales de mercado, de escasa importancia cuantitativa y carezcan de relevancia para expresar la imagen fiel.</v>
      </c>
      <c r="B699" s="87"/>
      <c r="C699" s="87"/>
      <c r="D699" s="87"/>
      <c r="E699" s="93"/>
      <c r="F699" s="87"/>
      <c r="G699" s="88"/>
      <c r="H699" s="83"/>
    </row>
    <row r="700" spans="1:8" ht="45" x14ac:dyDescent="0.25">
      <c r="A700" s="105" t="str">
        <f>+IF(G2="",CONCATENATE("6. No obstante, en todo caso deberá informarse sobre el importe de los sueldos, dietas y remuneraciones de cualquier clase devengados en el curso del ejercicio por el personal"," de alta dirección y los miembros del órgano de administración, cualquiera que sea su causa, así como de las obligaciones contraídas en materia de pensiones o de pago"," de primas de seguros de vida respecto de los miembros antiguos y actuales del órgano de administración"),"")</f>
        <v>6. No obstante, en todo caso deberá informarse sobre el importe de los sueldos, dietas y remuneraciones de cualquier clase devengados en el curso del ejercicio por el personal de alta dirección y los miembros del órgano de administración, cualquiera que sea su causa, así como de las obligaciones contraídas en materia de pensiones o de pago de primas de seguros de vida respecto de los miembros antiguos y actuales del órgano de administración</v>
      </c>
      <c r="B700" s="91"/>
      <c r="C700" s="91"/>
      <c r="D700" s="91"/>
      <c r="E700" s="93"/>
      <c r="F700" s="91"/>
      <c r="G700" s="92"/>
      <c r="H700" s="83"/>
    </row>
    <row r="701" spans="1:8" ht="112.5" x14ac:dyDescent="0.25">
      <c r="A701" s="95" t="str">
        <f>+IF(G2="",CONCATENATE("y personal de alta dirección. Asimismo, se incluirá información sobre indemnizaciones por cese y pagos basados en instrumentos de patrimonio. Estos requerimientos serán aplicables"," igualmente cuando los miembros del órgano de administración sean personas jurídicas, en cuyo caso además de informar de la retribución satisfecha a la persona"," jurídica administradora, esta última deberá informar en sus cuentas anuales de la concreta remuneración que corresponde"," a la persona física que la represente. Estas informaciones se podrán"," dar de forma global por concepto retributivo, recogiendo separadamente los correspondientes al personal de alta dirección de los relativos"," a los miembros del órgano de administración.
En el caso"," de que la empresa hubiera satisfecho, total o parcialmente, la prima del seguro de responsabilidad civil de todos los administradores o de alguno de ellos por daños ocasionados por actos u omisiones en el ejercicio del cargo, se"," indicará expresamente con indicación de la cuantía de la prima. (art. 260 LSC.)"),"")</f>
        <v>y personal de alta dirección. Asimismo, se incluirá información sobre indemnizaciones por cese y pagos basados en instrumentos de patrimonio. Estos requerimientos serán aplicables igualmente cuando los miembros del órgano de administración sean personas jurídicas, en cuyo caso además de informar de la retribución satisfecha a la persona jurídica administradora, esta última deberá informar en sus cuentas anuales de la concreta remuneración que corresponde a la persona física que la represente. Estas informaciones se podrán dar de forma global por concepto retributivo, recogiendo separadamente los correspondientes al personal de alta dirección de los relativos a los miembros del órgano de administración.
En el caso de que la empresa hubiera satisfecho, total o parcialmente, la prima del seguro de responsabilidad civil de todos los administradores o de alguno de ellos por daños ocasionados por actos u omisiones en el ejercicio del cargo, se indicará expresamente con indicación de la cuantía de la prima. (art. 260 LSC.)</v>
      </c>
      <c r="B701" s="107"/>
      <c r="C701" s="107"/>
      <c r="D701" s="107"/>
      <c r="E701" s="93"/>
      <c r="F701" s="107"/>
      <c r="G701" s="108"/>
      <c r="H701" s="83"/>
    </row>
    <row r="702" spans="1:8" ht="78.75" x14ac:dyDescent="0.25">
      <c r="A702" s="106" t="str">
        <f>+IF(G2="",CONCATENATE("También deberá"," informarse sobre el importe de los anticipos y créditos concedidos al personal de alta dirección y a los miembros de los órganos de administración, con indicación"," del tipo de interés, sus características esenciales y los importes eventualmente devueltos, así como las obligaciones asumidas por cuenta de ellos a título de garantía."," Estos requerimientos serán aplicables igualmente cuando los miembros del órgano de administración sean personas"," jurídicas, en cuyo caso además de informar de los anticipos"," y créditos concedidos a la persona jurídica administradora, esta última deberá informar en sus cuentas anuales de la concreta participación que corresponde a la persona"," física que la represente. Estas informaciones se podrán dar de forma global por cada categoría. (art. 260 LSC.)"),"")</f>
        <v>También deberá informarse sobre el importe de los anticipos y créditos concedidos al personal de alta dirección y a los miembros de los órganos de administración, con indicación del tipo de interés, sus características esenciales y los importes eventualmente devueltos, así como las obligaciones asumidas por cuenta de ellos a título de garantía. Estos requerimientos serán aplicables igualmente cuando los miembros del órgano de administración sean personas jurídicas, en cuyo caso además de informar de los anticipos y créditos concedidos a la persona jurídica administradora, esta última deberá informar en sus cuentas anuales de la concreta participación que corresponde a la persona física que la represente. Estas informaciones se podrán dar de forma global por cada categoría. (art. 260 LSC.)</v>
      </c>
      <c r="B702" s="85"/>
      <c r="C702" s="85"/>
      <c r="D702" s="85"/>
      <c r="E702" s="93"/>
      <c r="F702" s="85"/>
      <c r="G702" s="86"/>
      <c r="H702" s="83"/>
    </row>
    <row r="703" spans="1:8" ht="33.75" x14ac:dyDescent="0.25">
      <c r="A703" s="90" t="str">
        <f>+IF(G2="",CONCATENATE("7. Las empresas que se organicen bajo la forma jurídica de sociedad de capital deberán informar de las situaciones de conflicto de interés en que incurran"," los administradores o las personas vinculadas a ellos, en los términos regulados en el artículo 229 del texto refundido de la Ley de Sociedades de Capital."),"")</f>
        <v>7. Las empresas que se organicen bajo la forma jurídica de sociedad de capital deberán informar de las situaciones de conflicto de interés en que incurran los administradores o las personas vinculadas a ellos, en los términos regulados en el artículo 229 del texto refundido de la Ley de Sociedades de Capital.</v>
      </c>
      <c r="B703" s="87"/>
      <c r="C703" s="87"/>
      <c r="D703" s="87"/>
      <c r="E703" s="93"/>
      <c r="F703" s="87"/>
      <c r="G703" s="88"/>
    </row>
    <row r="704" spans="1:8" x14ac:dyDescent="0.25">
      <c r="A704" s="90" t="str">
        <f>+IF(G2="","8. En el caso de pertenecer a un grupo de empresas, se describirá la estructura financiera del grupo.","")</f>
        <v>8. En el caso de pertenecer a un grupo de empresas, se describirá la estructura financiera del grupo.</v>
      </c>
      <c r="B704" s="87"/>
      <c r="C704" s="87"/>
      <c r="D704" s="87"/>
      <c r="E704" s="93"/>
      <c r="F704" s="87"/>
      <c r="G704" s="88"/>
    </row>
    <row r="705" spans="1:8" s="70" customFormat="1" x14ac:dyDescent="0.25">
      <c r="A705" s="73"/>
      <c r="B705" s="78"/>
      <c r="C705" s="78"/>
      <c r="D705" s="78"/>
      <c r="E705" s="72"/>
      <c r="F705" s="78"/>
      <c r="G705" s="79"/>
      <c r="H705" s="72"/>
    </row>
    <row r="706" spans="1:8" s="70" customFormat="1" x14ac:dyDescent="0.25">
      <c r="A706" s="73"/>
      <c r="B706" s="78"/>
      <c r="C706" s="78"/>
      <c r="D706" s="78"/>
      <c r="E706" s="72"/>
      <c r="F706" s="78"/>
      <c r="G706" s="79"/>
      <c r="H706" s="72"/>
    </row>
    <row r="707" spans="1:8" x14ac:dyDescent="0.25">
      <c r="A707" s="104" t="str">
        <f>+IF(G2="","24. Otra información","")</f>
        <v>24. Otra información</v>
      </c>
      <c r="B707" s="81" t="str">
        <f>+IF($G$2="","Si","")</f>
        <v>Si</v>
      </c>
      <c r="C707" s="81" t="str">
        <f>+IF($G$2="","No","")</f>
        <v>No</v>
      </c>
      <c r="D707" s="81" t="str">
        <f>+IF($G$2="","N/A","")</f>
        <v>N/A</v>
      </c>
      <c r="E707" s="82"/>
      <c r="F707" s="81" t="str">
        <f>+IF($G$2="","Página","")</f>
        <v>Página</v>
      </c>
      <c r="G707" s="81" t="str">
        <f>+IF($G$2="","Observaciones","")</f>
        <v>Observaciones</v>
      </c>
    </row>
    <row r="708" spans="1:8" x14ac:dyDescent="0.25">
      <c r="B708" s="78"/>
      <c r="C708" s="78"/>
      <c r="D708" s="78"/>
      <c r="F708" s="78"/>
      <c r="G708" s="79"/>
    </row>
    <row r="709" spans="1:8" ht="22.5" x14ac:dyDescent="0.25">
      <c r="A709" s="90" t="str">
        <f>+IF(G2="","1. Número medio de empleados, desglose por categorías, así como distribución por sexos, desglosado en número suficiente de categorías y niveles, entre los que figuraran altos directivos y consejeros (art. 260 LSC.)","")</f>
        <v>1. Número medio de empleados, desglose por categorías, así como distribución por sexos, desglosado en número suficiente de categorías y niveles, entre los que figuraran altos directivos y consejeros (art. 260 LSC.)</v>
      </c>
      <c r="B709" s="87"/>
      <c r="C709" s="87"/>
      <c r="D709" s="87"/>
      <c r="E709" s="93"/>
      <c r="F709" s="87"/>
      <c r="G709" s="88"/>
    </row>
    <row r="710" spans="1:8" ht="22.5" x14ac:dyDescent="0.25">
      <c r="A710" s="90" t="str">
        <f>+IF(G2=""," - El número medio de personas empleadas en el curso del ejercicio con discapacidad mayor o igual al treinta y tres por ciento, indicando las categorías a que pertenecen (art. 260 LSC.)","")</f>
        <v xml:space="preserve"> - El número medio de personas empleadas en el curso del ejercicio con discapacidad mayor o igual al treinta y tres por ciento, indicando las categorías a que pertenecen (art. 260 LSC.)</v>
      </c>
      <c r="B710" s="87"/>
      <c r="C710" s="87"/>
      <c r="D710" s="87"/>
      <c r="E710" s="93"/>
      <c r="F710" s="87"/>
      <c r="G710" s="88"/>
    </row>
    <row r="711" spans="1:8" ht="22.5" x14ac:dyDescent="0.25">
      <c r="A711" s="90" t="str">
        <f>+IF(G2="","2. Sociedades que hayan emitido valores admitidos a cotización informarán de las variaciones que se originen si hubieran aplicado las NIIF de los Reglamentos de la UE.","")</f>
        <v>2. Sociedades que hayan emitido valores admitidos a cotización informarán de las variaciones que se originen si hubieran aplicado las NIIF de los Reglamentos de la UE.</v>
      </c>
      <c r="B711" s="87"/>
      <c r="C711" s="87"/>
      <c r="D711" s="87"/>
      <c r="E711" s="93"/>
      <c r="F711" s="87"/>
      <c r="G711" s="88"/>
    </row>
    <row r="712" spans="1:8" ht="56.25" x14ac:dyDescent="0.25">
      <c r="A712" s="90" t="str">
        <f>+IF(G2="",CONCATENATE("3. El importe desglosado por conceptos de los honorarios por auditoría de cuentas y otros servicios prestados por los auditores de cuentas; en particular,"," se detallará el total de los honorarios cargados por otros servicios de verificación así como el total de los honorarios cargados por servicios de asesoramiento fiscal."," El mismo desglose de información se dará de los honorarios correspondientes a cualquier"," empresa del mismo grupo a que perteneciese el auditor de cuentas, o a cualquier otra empresa con la que el auditor esté vinculado por control, propiedad común o gestión (art. 260 LSC.)"),"")</f>
        <v>3. El importe desglosado por conceptos de los honorarios por auditoría de cuentas y otros servicios prestados por los auditores de cuentas; en particular, se detallará el total de los honorarios cargados por otros servicios de verificación así como el total de los honorarios cargados por servicios de asesoramiento fiscal. El mismo desglose de información se dará de los honorarios correspondientes a cualquier empresa del mismo grupo a que perteneciese el auditor de cuentas, o a cualquier otra empresa con la que el auditor esté vinculado por control, propiedad común o gestión (art. 260 LSC.)</v>
      </c>
      <c r="B712" s="87"/>
      <c r="C712" s="87"/>
      <c r="D712" s="87"/>
      <c r="E712" s="93"/>
      <c r="F712" s="87"/>
      <c r="G712" s="88"/>
    </row>
    <row r="713" spans="1:8" ht="33.75" x14ac:dyDescent="0.25">
      <c r="A713" s="90" t="str">
        <f>+IF(G2="",CONCATENATE("4. La naturaleza y el propósito de negocio de los acuerdos de la empresa que no figuren en balance y sobre los que no se haya incorporado información en otra nota de la memoria, así como su posible impacto financiero,"," siempre que esta información sea significativa y de ayuda para la determinación de la posición financiera de la empresa."),"")</f>
        <v>4. La naturaleza y el propósito de negocio de los acuerdos de la empresa que no figuren en balance y sobre los que no se haya incorporado información en otra nota de la memoria, así como su posible impacto financiero, siempre que esta información sea significativa y de ayuda para la determinación de la posición financiera de la empresa.</v>
      </c>
      <c r="B713" s="87"/>
      <c r="C713" s="87"/>
      <c r="D713" s="87"/>
      <c r="E713" s="93"/>
      <c r="F713" s="87"/>
      <c r="G713" s="88"/>
    </row>
    <row r="714" spans="1:8" ht="33.75" x14ac:dyDescent="0.25">
      <c r="A714" s="90" t="str">
        <f>+IF(G2="",CONCATENATE("5. Cuando la sociedad sea la de mayor activo del conjunto del conjunto de sociedades domiciliadas en España, no obligadas a consolidadar, sometidas a una misma unidad de"," decisión, deberán incluir una descripción de las citadas sociedades, e informará sobre el importe agregado de los activos,"," pasivos, patrimonio neto, cifra de negocios y resultado (art. 260 LSC.)"),"")</f>
        <v>5. Cuando la sociedad sea la de mayor activo del conjunto del conjunto de sociedades domiciliadas en España, no obligadas a consolidadar, sometidas a una misma unidad de decisión, deberán incluir una descripción de las citadas sociedades, e informará sobre el importe agregado de los activos, pasivos, patrimonio neto, cifra de negocios y resultado (art. 260 LSC.)</v>
      </c>
      <c r="B714" s="87"/>
      <c r="C714" s="87"/>
      <c r="D714" s="87"/>
      <c r="E714" s="93"/>
      <c r="F714" s="87"/>
      <c r="G714" s="88"/>
    </row>
    <row r="715" spans="1:8" ht="22.5" x14ac:dyDescent="0.25">
      <c r="A715" s="90" t="str">
        <f>+IF(G2="",CONCATENATE("Se entiende por sociedad de mayor activo aquella que, en el momento de su incorporación a la unidad de decisión, presente una cifra mayor en el total activo del modelo del balance."),"")</f>
        <v>Se entiende por sociedad de mayor activo aquella que, en el momento de su incorporación a la unidad de decisión, presente una cifra mayor en el total activo del modelo del balance.</v>
      </c>
      <c r="B715" s="87"/>
      <c r="C715" s="87"/>
      <c r="D715" s="87"/>
      <c r="E715" s="93"/>
      <c r="F715" s="87"/>
      <c r="G715" s="88"/>
    </row>
    <row r="716" spans="1:8" ht="33.75" x14ac:dyDescent="0.25">
      <c r="A716" s="90" t="str">
        <f>+IF(G2="",CONCATENATE("6. Cuando la sociedad no sea la de mayor activo del conjunto del conjunto de sociedades domiciliadas en España, sometidas a una misma unidad de decisión, indicará ","la unidad de decisión a la que pertenece y el Registro Mercantil donde están depositadas las cuentas anuales de las sociedad que contiene la"," información exigida en el punto anterior (art. 260 LSC.)."),"")</f>
        <v>6. Cuando la sociedad no sea la de mayor activo del conjunto del conjunto de sociedades domiciliadas en España, sometidas a una misma unidad de decisión, indicará la unidad de decisión a la que pertenece y el Registro Mercantil donde están depositadas las cuentas anuales de las sociedad que contiene la información exigida en el punto anterior (art. 260 LSC.).</v>
      </c>
      <c r="B716" s="87"/>
      <c r="C716" s="87"/>
      <c r="D716" s="87"/>
      <c r="E716" s="93"/>
      <c r="F716" s="87"/>
      <c r="G716" s="88"/>
    </row>
    <row r="717" spans="1:8" ht="33.75" x14ac:dyDescent="0.25">
      <c r="A717" s="90" t="str">
        <f>+IF(G2="","7. La conclusión, modificación o extinción anticipada de cualquier contrato entre una soc. mercantil y uno de sus socios o administradores, cuando sea una operación ajena al tráfico ordinario de la sociedad o en condiciones normales.(art. 260 LSC.)","")</f>
        <v>7. La conclusión, modificación o extinción anticipada de cualquier contrato entre una soc. mercantil y uno de sus socios o administradores, cuando sea una operación ajena al tráfico ordinario de la sociedad o en condiciones normales.(art. 260 LSC.)</v>
      </c>
      <c r="B717" s="87"/>
      <c r="C717" s="87"/>
      <c r="D717" s="87"/>
      <c r="E717" s="93"/>
      <c r="F717" s="87"/>
      <c r="G717" s="88"/>
    </row>
    <row r="718" spans="1:8" s="70" customFormat="1" x14ac:dyDescent="0.25">
      <c r="A718" s="73"/>
      <c r="B718" s="78"/>
      <c r="C718" s="78"/>
      <c r="D718" s="78"/>
      <c r="E718" s="72"/>
      <c r="F718" s="78"/>
      <c r="G718" s="79"/>
      <c r="H718" s="72"/>
    </row>
    <row r="719" spans="1:8" s="70" customFormat="1" x14ac:dyDescent="0.25">
      <c r="A719" s="73"/>
      <c r="B719" s="78"/>
      <c r="C719" s="78"/>
      <c r="D719" s="78"/>
      <c r="E719" s="72"/>
      <c r="F719" s="78"/>
      <c r="G719" s="79"/>
      <c r="H719" s="72"/>
    </row>
    <row r="720" spans="1:8" x14ac:dyDescent="0.25">
      <c r="A720" s="104" t="str">
        <f>+IF(G2="","25. Información segmentada","")</f>
        <v>25. Información segmentada</v>
      </c>
      <c r="B720" s="81" t="str">
        <f>+IF($G$2="","Si","")</f>
        <v>Si</v>
      </c>
      <c r="C720" s="81" t="str">
        <f>+IF($G$2="","No","")</f>
        <v>No</v>
      </c>
      <c r="D720" s="81" t="str">
        <f>+IF($G$2="","N/A","")</f>
        <v>N/A</v>
      </c>
      <c r="E720" s="82"/>
      <c r="F720" s="81" t="str">
        <f>+IF($G$2="","Página","")</f>
        <v>Página</v>
      </c>
      <c r="G720" s="81" t="str">
        <f>+IF($G$2="","Observaciones","")</f>
        <v>Observaciones</v>
      </c>
    </row>
    <row r="721" spans="1:8" x14ac:dyDescent="0.25">
      <c r="B721" s="78"/>
      <c r="C721" s="78"/>
      <c r="D721" s="78"/>
      <c r="F721" s="78"/>
      <c r="G721" s="79"/>
    </row>
    <row r="722" spans="1:8" ht="22.5" x14ac:dyDescent="0.25">
      <c r="A722" s="90" t="str">
        <f>+IF(G2=""," - Información de la distribución del importe neto de la cifra de negocios, por categorías de actividades y mercados geográficos que difieran entre sí de forma considerable (art.260 LSC)","")</f>
        <v xml:space="preserve"> - Información de la distribución del importe neto de la cifra de negocios, por categorías de actividades y mercados geográficos que difieran entre sí de forma considerable (art.260 LSC)</v>
      </c>
      <c r="B722" s="87"/>
      <c r="C722" s="87"/>
      <c r="D722" s="87"/>
      <c r="E722" s="93"/>
      <c r="F722" s="87"/>
      <c r="G722" s="88"/>
    </row>
    <row r="723" spans="1:8" x14ac:dyDescent="0.25">
      <c r="A723" s="90" t="str">
        <f>+IF(G2="","(Las empresas que puedan formular Cuenta de Pérdidas y Ganancias abreviada podrán omitir esta información)","")</f>
        <v>(Las empresas que puedan formular Cuenta de Pérdidas y Ganancias abreviada podrán omitir esta información)</v>
      </c>
      <c r="B723" s="87"/>
      <c r="C723" s="87"/>
      <c r="D723" s="87"/>
      <c r="E723" s="93"/>
      <c r="F723" s="87"/>
      <c r="G723" s="88"/>
    </row>
    <row r="724" spans="1:8" s="70" customFormat="1" x14ac:dyDescent="0.25">
      <c r="A724" s="73"/>
      <c r="B724" s="78"/>
      <c r="C724" s="78"/>
      <c r="D724" s="78"/>
      <c r="E724" s="72"/>
      <c r="F724" s="78"/>
      <c r="G724" s="79"/>
      <c r="H724" s="72"/>
    </row>
    <row r="725" spans="1:8" s="70" customFormat="1" x14ac:dyDescent="0.25">
      <c r="A725" s="73"/>
      <c r="B725" s="78"/>
      <c r="C725" s="78"/>
      <c r="D725" s="78"/>
      <c r="E725" s="72"/>
      <c r="F725" s="78"/>
      <c r="G725" s="79"/>
      <c r="H725" s="72"/>
    </row>
    <row r="726" spans="1:8" x14ac:dyDescent="0.25">
      <c r="A726" s="104" t="str">
        <f>+IF(G2="","26. Información sobre derechos de emisión de gases de efecto invernadero","")</f>
        <v>26. Información sobre derechos de emisión de gases de efecto invernadero</v>
      </c>
      <c r="B726" s="81" t="str">
        <f>+IF($G$2="","Si","")</f>
        <v>Si</v>
      </c>
      <c r="C726" s="81" t="str">
        <f>+IF($G$2="","No","")</f>
        <v>No</v>
      </c>
      <c r="D726" s="81" t="str">
        <f>+IF($G$2="","N/A","")</f>
        <v>N/A</v>
      </c>
      <c r="E726" s="82"/>
      <c r="F726" s="81" t="str">
        <f>+IF($G$2="","Página","")</f>
        <v>Página</v>
      </c>
      <c r="G726" s="81" t="str">
        <f>+IF($G$2="","Observaciones","")</f>
        <v>Observaciones</v>
      </c>
    </row>
    <row r="727" spans="1:8" x14ac:dyDescent="0.25">
      <c r="B727" s="78"/>
      <c r="C727" s="78"/>
      <c r="D727" s="78"/>
      <c r="F727" s="78"/>
      <c r="G727" s="79"/>
    </row>
    <row r="728" spans="1:8" ht="22.5" x14ac:dyDescent="0.25">
      <c r="A728" s="102" t="str">
        <f>IF(G2="",CONCATENATE("a) Información sobre la cantidad de derechos asignada durante el período de vigencia del Plan Nacional de asignación y su distribución anual, así como si la asignación ha sido gratuita o retribuida."),"")</f>
        <v>a) Información sobre la cantidad de derechos asignada durante el período de vigencia del Plan Nacional de asignación y su distribución anual, así como si la asignación ha sido gratuita o retribuida.</v>
      </c>
      <c r="B728" s="87"/>
      <c r="C728" s="87"/>
      <c r="D728" s="87"/>
      <c r="E728" s="93"/>
      <c r="F728" s="87"/>
      <c r="G728" s="88"/>
    </row>
    <row r="729" spans="1:8" ht="33.75" x14ac:dyDescent="0.25">
      <c r="A729" s="90" t="str">
        <f>+IF(G2="","b) Análisis del movimiento durante el ejercicio de la partida del balance «Derechos de emisión de gases de efecto invernadero» y de las correspondientes correcciones de valor por deterioro que pudieran corregir su valor, indicando lo siguiente:","")</f>
        <v>b) Análisis del movimiento durante el ejercicio de la partida del balance «Derechos de emisión de gases de efecto invernadero» y de las correspondientes correcciones de valor por deterioro que pudieran corregir su valor, indicando lo siguiente:</v>
      </c>
      <c r="B729" s="87"/>
      <c r="C729" s="87"/>
      <c r="D729" s="87"/>
      <c r="E729" s="93"/>
      <c r="F729" s="87"/>
      <c r="G729" s="102"/>
    </row>
    <row r="730" spans="1:8" x14ac:dyDescent="0.25">
      <c r="A730" s="113" t="str">
        <f>+IF(G2=""," - Saldo inicial","")</f>
        <v xml:space="preserve"> - Saldo inicial</v>
      </c>
      <c r="B730" s="87"/>
      <c r="C730" s="87"/>
      <c r="D730" s="87"/>
      <c r="E730" s="93"/>
      <c r="F730" s="87"/>
      <c r="G730" s="88"/>
    </row>
    <row r="731" spans="1:8" x14ac:dyDescent="0.25">
      <c r="A731" s="113" t="str">
        <f>+IF(G2=""," - Entradas o adquisiciones.","")</f>
        <v xml:space="preserve"> - Entradas o adquisiciones.</v>
      </c>
      <c r="B731" s="87"/>
      <c r="C731" s="87"/>
      <c r="D731" s="87"/>
      <c r="E731" s="93"/>
      <c r="F731" s="87"/>
      <c r="G731" s="88"/>
    </row>
    <row r="732" spans="1:8" x14ac:dyDescent="0.25">
      <c r="A732" s="113" t="str">
        <f>+IF(G2=""," - Enajenaciones y otras bajas.","")</f>
        <v xml:space="preserve"> - Enajenaciones y otras bajas.</v>
      </c>
      <c r="B732" s="87"/>
      <c r="C732" s="87"/>
      <c r="D732" s="87"/>
      <c r="E732" s="93"/>
      <c r="F732" s="87"/>
      <c r="G732" s="88"/>
    </row>
    <row r="733" spans="1:8" x14ac:dyDescent="0.25">
      <c r="A733" s="113" t="str">
        <f>+IF(G2=""," - Saldo final","")</f>
        <v xml:space="preserve"> - Saldo final</v>
      </c>
      <c r="B733" s="87"/>
      <c r="C733" s="87"/>
      <c r="D733" s="87"/>
      <c r="E733" s="93"/>
      <c r="F733" s="87"/>
      <c r="G733" s="88"/>
    </row>
    <row r="734" spans="1:8" x14ac:dyDescent="0.25">
      <c r="A734" s="90" t="str">
        <f>+IF(G2=""," c) Gastos del ejercicio derivados de emisiones de gases de efecto invernadero, especificando su cálculo.","")</f>
        <v xml:space="preserve"> c) Gastos del ejercicio derivados de emisiones de gases de efecto invernadero, especificando su cálculo.</v>
      </c>
      <c r="B734" s="87"/>
      <c r="C734" s="87"/>
      <c r="D734" s="87"/>
      <c r="E734" s="93"/>
      <c r="F734" s="87"/>
      <c r="G734" s="88"/>
    </row>
    <row r="735" spans="1:8" ht="22.5" x14ac:dyDescent="0.25">
      <c r="A735" s="90" t="str">
        <f>+IF($G$2=""," d) Importe de la «Provisión por derechos de emisión de gases de efecto invernadero», especificando dentro de la misma, en su caso, la cuantía que proceda por déficits de derechos de emisión.","")</f>
        <v xml:space="preserve"> d) Importe de la «Provisión por derechos de emisión de gases de efecto invernadero», especificando dentro de la misma, en su caso, la cuantía que proceda por déficits de derechos de emisión.</v>
      </c>
      <c r="B735" s="87"/>
      <c r="C735" s="87"/>
      <c r="D735" s="87"/>
      <c r="E735" s="93"/>
      <c r="F735" s="87"/>
      <c r="G735" s="88"/>
    </row>
    <row r="736" spans="1:8" x14ac:dyDescent="0.25">
      <c r="A736" s="90" t="str">
        <f>+IF($G$2=""," e) Información sobre contratos de futuro relativos a derechos de emisión de gases de efecto invernadero.","")</f>
        <v xml:space="preserve"> e) Información sobre contratos de futuro relativos a derechos de emisión de gases de efecto invernadero.</v>
      </c>
      <c r="B736" s="87"/>
      <c r="C736" s="87"/>
      <c r="D736" s="87"/>
      <c r="E736" s="93"/>
      <c r="F736" s="87"/>
      <c r="G736" s="88"/>
      <c r="H736" s="83"/>
    </row>
    <row r="737" spans="1:8" ht="22.5" x14ac:dyDescent="0.25">
      <c r="A737" s="90" t="str">
        <f>+IF($G$2=""," f) Subvenciones recibidas por derechos de emisión de gases de efecto invernadero e importe de las imputadas a resultados como ingresos del ejercicio.","")</f>
        <v xml:space="preserve"> f) Subvenciones recibidas por derechos de emisión de gases de efecto invernadero e importe de las imputadas a resultados como ingresos del ejercicio.</v>
      </c>
      <c r="B737" s="87"/>
      <c r="C737" s="87"/>
      <c r="D737" s="87"/>
      <c r="E737" s="93"/>
      <c r="F737" s="87"/>
      <c r="G737" s="88"/>
      <c r="H737" s="83"/>
    </row>
    <row r="738" spans="1:8" x14ac:dyDescent="0.25">
      <c r="A738" s="90" t="str">
        <f>+IF($G$2=""," g) Contingencias relacionadas con sanciones o medidas de carácter provisional, en los términos previstos en la Ley 1/2005.","")</f>
        <v xml:space="preserve"> g) Contingencias relacionadas con sanciones o medidas de carácter provisional, en los términos previstos en la Ley 1/2005.</v>
      </c>
      <c r="B738" s="87"/>
      <c r="C738" s="87"/>
      <c r="D738" s="87"/>
      <c r="E738" s="93"/>
      <c r="F738" s="87"/>
      <c r="G738" s="88"/>
      <c r="H738" s="83"/>
    </row>
    <row r="739" spans="1:8" x14ac:dyDescent="0.25">
      <c r="A739" s="90" t="str">
        <f>+IF($G$2=""," h) En su caso, el hecho de formar parte de una agrupación de instalaciones.","")</f>
        <v xml:space="preserve"> h) En su caso, el hecho de formar parte de una agrupación de instalaciones.</v>
      </c>
      <c r="B739" s="87"/>
      <c r="C739" s="87"/>
      <c r="D739" s="87"/>
      <c r="E739" s="93"/>
      <c r="F739" s="87"/>
      <c r="G739" s="88"/>
      <c r="H739" s="83"/>
    </row>
    <row r="740" spans="1:8" s="70" customFormat="1" x14ac:dyDescent="0.25">
      <c r="A740" s="73"/>
      <c r="B740" s="78"/>
      <c r="C740" s="78"/>
      <c r="D740" s="78"/>
      <c r="E740" s="72"/>
      <c r="F740" s="78"/>
      <c r="G740" s="79"/>
      <c r="H740" s="72"/>
    </row>
    <row r="741" spans="1:8" s="70" customFormat="1" x14ac:dyDescent="0.25">
      <c r="A741" s="73"/>
      <c r="B741" s="78"/>
      <c r="C741" s="78"/>
      <c r="D741" s="78"/>
      <c r="E741" s="72"/>
      <c r="F741" s="78"/>
      <c r="G741" s="79"/>
      <c r="H741" s="72"/>
    </row>
    <row r="742" spans="1:8" ht="30" x14ac:dyDescent="0.25">
      <c r="A742" s="104" t="str">
        <f>+IF(G2="","27. Información sobre el período medio de pago a Proveedores. Disposición Adicional Tercera. 'Deber de Información' de la Ley 15/2010, de 5 de Julio","")</f>
        <v>27. Información sobre el período medio de pago a Proveedores. Disposición Adicional Tercera. 'Deber de Información' de la Ley 15/2010, de 5 de Julio</v>
      </c>
      <c r="B742" s="81" t="str">
        <f>+IF($G$2="","Si","")</f>
        <v>Si</v>
      </c>
      <c r="C742" s="81" t="str">
        <f>+IF($G$2="","No","")</f>
        <v>No</v>
      </c>
      <c r="D742" s="81" t="str">
        <f>+IF($G$2="","N/A","")</f>
        <v>N/A</v>
      </c>
      <c r="E742" s="82"/>
      <c r="F742" s="81" t="str">
        <f>+IF($G$2="","Página","")</f>
        <v>Página</v>
      </c>
      <c r="G742" s="81" t="str">
        <f>+IF($G$2="","Observaciones","")</f>
        <v>Observaciones</v>
      </c>
    </row>
    <row r="743" spans="1:8" x14ac:dyDescent="0.25">
      <c r="B743" s="78"/>
      <c r="C743" s="78"/>
      <c r="D743" s="78"/>
      <c r="F743" s="78"/>
      <c r="G743" s="79"/>
    </row>
    <row r="744" spans="1:8" x14ac:dyDescent="0.25">
      <c r="A744" s="113" t="str">
        <f>+IF(G2=""," - Periodo medio de pago a proveedores.","")</f>
        <v xml:space="preserve"> - Periodo medio de pago a proveedores.</v>
      </c>
      <c r="B744" s="87"/>
      <c r="C744" s="87"/>
      <c r="D744" s="87"/>
      <c r="E744" s="93"/>
      <c r="F744" s="87"/>
      <c r="G744" s="88"/>
    </row>
    <row r="745" spans="1:8" x14ac:dyDescent="0.25">
      <c r="A745" s="113" t="str">
        <f>+IF(G2=""," - Ratio de las operaciones pagadas.","")</f>
        <v xml:space="preserve"> - Ratio de las operaciones pagadas.</v>
      </c>
      <c r="B745" s="87"/>
      <c r="C745" s="87"/>
      <c r="D745" s="87"/>
      <c r="E745" s="93"/>
      <c r="F745" s="87"/>
      <c r="G745" s="88"/>
    </row>
    <row r="746" spans="1:8" x14ac:dyDescent="0.25">
      <c r="A746" s="113" t="str">
        <f>+IF(G2=""," - Ratio de las operaciones pendientes de pago.","")</f>
        <v xml:space="preserve"> - Ratio de las operaciones pendientes de pago.</v>
      </c>
      <c r="B746" s="87"/>
      <c r="C746" s="87"/>
      <c r="D746" s="87"/>
      <c r="E746" s="93"/>
      <c r="F746" s="87"/>
      <c r="G746" s="88"/>
    </row>
    <row r="747" spans="1:8" x14ac:dyDescent="0.25">
      <c r="A747" s="113" t="str">
        <f>+IF(G2=""," - Total pagos realizados.","")</f>
        <v xml:space="preserve"> - Total pagos realizados.</v>
      </c>
      <c r="B747" s="87"/>
      <c r="C747" s="87"/>
      <c r="D747" s="87"/>
      <c r="E747" s="93"/>
      <c r="F747" s="87"/>
      <c r="G747" s="88"/>
    </row>
    <row r="748" spans="1:8" x14ac:dyDescent="0.25">
      <c r="A748" s="113" t="str">
        <f>+IF(G2=""," - Total pagos pendientes.","")</f>
        <v xml:space="preserve"> - Total pagos pendientes.</v>
      </c>
      <c r="B748" s="87"/>
      <c r="C748" s="87"/>
      <c r="D748" s="87"/>
      <c r="E748" s="93"/>
      <c r="F748" s="87"/>
      <c r="G748" s="88"/>
      <c r="H748" s="83"/>
    </row>
    <row r="749" spans="1:8" ht="22.5" x14ac:dyDescent="0.25">
      <c r="A749" s="90" t="str">
        <f>+IF(G2=""," Asimismo, se suministrará cualquier información que la sociedad considere adecuada para aclarar aquellas circunstancias que, a juicio de la entidad, pudieran distorsionar el resultado obtenido en el cálculo del período medio de pago a proveedores.","")</f>
        <v xml:space="preserve"> Asimismo, se suministrará cualquier información que la sociedad considere adecuada para aclarar aquellas circunstancias que, a juicio de la entidad, pudieran distorsionar el resultado obtenido en el cálculo del período medio de pago a proveedores.</v>
      </c>
      <c r="B749" s="87"/>
      <c r="C749" s="87"/>
      <c r="D749" s="87"/>
      <c r="E749" s="93"/>
      <c r="F749" s="87"/>
      <c r="G749" s="88"/>
      <c r="H749" s="83"/>
    </row>
  </sheetData>
  <sheetProtection password="C55B" sheet="1" objects="1" scenarios="1" formatRows="0" selectLockedCells="1"/>
  <mergeCells count="1">
    <mergeCell ref="G2:G4"/>
  </mergeCells>
  <pageMargins left="0.70866141732283472" right="0.70866141732283472" top="0.74803149606299213" bottom="0.74803149606299213" header="0.31496062992125984" footer="0.31496062992125984"/>
  <pageSetup paperSize="9" scale="78" fitToHeight="46"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77"/>
  <sheetViews>
    <sheetView workbookViewId="0">
      <selection activeCell="B178" sqref="B178"/>
    </sheetView>
  </sheetViews>
  <sheetFormatPr baseColWidth="10" defaultColWidth="0" defaultRowHeight="15" x14ac:dyDescent="0.25"/>
  <cols>
    <col min="1" max="1" width="100.7109375" style="73" customWidth="1"/>
    <col min="2" max="4" width="6.7109375" style="96" customWidth="1"/>
    <col min="5" max="5" width="2.42578125" style="72" customWidth="1"/>
    <col min="6" max="6" width="7.28515625" style="96" customWidth="1"/>
    <col min="7" max="7" width="50.7109375" style="97" customWidth="1"/>
    <col min="8" max="8" width="1.28515625" style="72" customWidth="1"/>
    <col min="9" max="16384" width="11.42578125" style="98" hidden="1"/>
  </cols>
  <sheetData>
    <row r="1" spans="1:8" s="70" customFormat="1" x14ac:dyDescent="0.25">
      <c r="A1" s="66"/>
      <c r="B1" s="67"/>
      <c r="C1" s="68"/>
      <c r="D1" s="68"/>
      <c r="E1" s="69"/>
      <c r="F1" s="68"/>
      <c r="G1" s="71"/>
      <c r="H1" s="72"/>
    </row>
    <row r="2" spans="1:8" s="70" customFormat="1" ht="26.25" x14ac:dyDescent="0.25">
      <c r="A2" s="73"/>
      <c r="B2" s="67"/>
      <c r="C2" s="68"/>
      <c r="D2" s="68"/>
      <c r="E2" s="69"/>
      <c r="F2" s="68"/>
      <c r="G2" s="143" t="str">
        <f>+IF(Cuentas!$A$9="X",IF(Cuentas!$A$8="X","Seleccionar modelo correcto",""),"Ha seleccionado modelo Normal")</f>
        <v>Ha seleccionado modelo Normal</v>
      </c>
      <c r="H2" s="72"/>
    </row>
    <row r="3" spans="1:8" s="70" customFormat="1" ht="26.25" x14ac:dyDescent="0.25">
      <c r="A3" s="142" t="str">
        <f>IF(+Cuentas!B3="","",+Cuentas!B3)</f>
        <v/>
      </c>
      <c r="B3" s="67"/>
      <c r="C3" s="68"/>
      <c r="D3" s="68"/>
      <c r="E3" s="69"/>
      <c r="F3" s="68"/>
      <c r="G3" s="143"/>
      <c r="H3" s="72"/>
    </row>
    <row r="4" spans="1:8" s="70" customFormat="1" ht="26.25" x14ac:dyDescent="0.25">
      <c r="A4" s="142" t="str">
        <f>IF(+Cuentas!B4="","",+Cuentas!B4)</f>
        <v/>
      </c>
      <c r="B4" s="67"/>
      <c r="C4" s="68"/>
      <c r="D4" s="68"/>
      <c r="E4" s="69"/>
      <c r="F4" s="68"/>
      <c r="G4" s="143"/>
      <c r="H4" s="72"/>
    </row>
    <row r="5" spans="1:8" s="70" customFormat="1" x14ac:dyDescent="0.25">
      <c r="A5" s="73"/>
      <c r="B5" s="67"/>
      <c r="C5" s="68"/>
      <c r="D5" s="68"/>
      <c r="E5" s="69"/>
      <c r="F5" s="68"/>
      <c r="G5" s="74"/>
      <c r="H5" s="72"/>
    </row>
    <row r="6" spans="1:8" s="70" customFormat="1" x14ac:dyDescent="0.25">
      <c r="A6" s="75" t="s">
        <v>209</v>
      </c>
      <c r="B6" s="76"/>
      <c r="C6" s="76"/>
      <c r="D6" s="76"/>
      <c r="E6" s="75"/>
      <c r="F6" s="76"/>
      <c r="G6" s="146" t="str">
        <f>IF(G2="","Contenido mínimo de acuerdo con el PGC 2007, modificado por el Real Decreto 602/2016, de 2 de diciembre","")</f>
        <v/>
      </c>
      <c r="H6" s="77"/>
    </row>
    <row r="7" spans="1:8" s="70" customFormat="1" x14ac:dyDescent="0.25">
      <c r="A7" s="73"/>
      <c r="B7" s="78"/>
      <c r="C7" s="78"/>
      <c r="D7" s="78"/>
      <c r="E7" s="72"/>
      <c r="F7" s="78"/>
      <c r="G7" s="79"/>
      <c r="H7" s="72"/>
    </row>
    <row r="8" spans="1:8" s="70" customFormat="1" x14ac:dyDescent="0.25">
      <c r="A8" s="73"/>
      <c r="B8" s="78"/>
      <c r="C8" s="78"/>
      <c r="D8" s="78"/>
      <c r="E8" s="72"/>
      <c r="F8" s="78"/>
      <c r="G8" s="79"/>
      <c r="H8" s="72"/>
    </row>
    <row r="9" spans="1:8" s="70" customFormat="1" x14ac:dyDescent="0.25">
      <c r="A9" s="73"/>
      <c r="B9" s="78"/>
      <c r="C9" s="78"/>
      <c r="D9" s="78"/>
      <c r="E9" s="72"/>
      <c r="F9" s="78"/>
      <c r="G9" s="79"/>
      <c r="H9" s="72"/>
    </row>
    <row r="10" spans="1:8" x14ac:dyDescent="0.25">
      <c r="A10" s="80" t="str">
        <f>+IF(G2="","1. Actividad de la Empresa","")</f>
        <v/>
      </c>
      <c r="B10" s="81" t="str">
        <f>+IF($G$2="","Si","")</f>
        <v/>
      </c>
      <c r="C10" s="81" t="str">
        <f>+IF($G$2="","No","")</f>
        <v/>
      </c>
      <c r="D10" s="81" t="str">
        <f>+IF($G$2="","N/A","")</f>
        <v/>
      </c>
      <c r="E10" s="82"/>
      <c r="F10" s="81" t="str">
        <f>+IF($G$2="","Página","")</f>
        <v/>
      </c>
      <c r="G10" s="81" t="str">
        <f>+IF($G$2="","Observaciones","")</f>
        <v/>
      </c>
    </row>
    <row r="11" spans="1:8" s="70" customFormat="1" x14ac:dyDescent="0.25">
      <c r="A11" s="73"/>
      <c r="B11" s="78"/>
      <c r="C11" s="78"/>
      <c r="D11" s="78"/>
      <c r="E11" s="72"/>
      <c r="F11" s="78"/>
      <c r="G11" s="79"/>
      <c r="H11" s="72"/>
    </row>
    <row r="12" spans="1:8" x14ac:dyDescent="0.25">
      <c r="A12" s="89" t="str">
        <f>+IF(G2="","1. Domicilio y forma legal, y lugar donde desarrolla las actividades (si es diferente).","")</f>
        <v/>
      </c>
      <c r="B12" s="87"/>
      <c r="C12" s="87"/>
      <c r="D12" s="87"/>
      <c r="F12" s="87"/>
      <c r="G12" s="88"/>
    </row>
    <row r="13" spans="1:8" x14ac:dyDescent="0.25">
      <c r="A13" s="84" t="str">
        <f>+IF(G2="","2. Descripción de la naturaleza de la explotación de la empresa, así como de sus principales actividades.","")</f>
        <v/>
      </c>
      <c r="B13" s="87"/>
      <c r="C13" s="87"/>
      <c r="D13" s="87"/>
      <c r="F13" s="87"/>
      <c r="G13" s="88"/>
    </row>
    <row r="14" spans="1:8" ht="33.75" x14ac:dyDescent="0.25">
      <c r="A14" s="110" t="str">
        <f>+IF(G2="","3. En el caso de pertenecer a un grupo de sociedades, en los términos previstos en el art. 42 del Código de Comercio, incluso cuando la sociedad dominante esté domiciliada fuera del territorio español, se informará sobre nombre y domicilio de la sociedad","")</f>
        <v/>
      </c>
      <c r="B14" s="139"/>
      <c r="C14" s="139"/>
      <c r="D14" s="139"/>
      <c r="F14" s="139"/>
      <c r="G14" s="139"/>
    </row>
    <row r="15" spans="1:8" ht="22.5" x14ac:dyDescent="0.25">
      <c r="A15" s="84" t="str">
        <f>+IF(G2="","dominante que haya formulado las cuentas consolidadas del grupo menor de empresas del que forme parte la sociedad en calidad de sociedad dependiente.","")</f>
        <v/>
      </c>
      <c r="B15" s="140"/>
      <c r="C15" s="140"/>
      <c r="D15" s="140"/>
      <c r="F15" s="140"/>
      <c r="G15" s="140"/>
    </row>
    <row r="16" spans="1:8" ht="22.5" x14ac:dyDescent="0.25">
      <c r="A16" s="89" t="str">
        <f>+IF(G2=""," - Información sobre nombre y domicilio de la sociedad dominante del grupo menor de sociedades al que pertenece. (art. 261 LSC.)","")</f>
        <v/>
      </c>
      <c r="B16" s="87"/>
      <c r="C16" s="87"/>
      <c r="D16" s="87"/>
      <c r="F16" s="87"/>
      <c r="G16" s="88"/>
    </row>
    <row r="17" spans="1:8" x14ac:dyDescent="0.25">
      <c r="A17" s="84" t="str">
        <f>+IF(G2="","4. Moneda funcional con la que opera (especificar si no es el €).","")</f>
        <v/>
      </c>
      <c r="B17" s="87"/>
      <c r="C17" s="87"/>
      <c r="D17" s="87"/>
      <c r="F17" s="87"/>
      <c r="G17" s="88"/>
    </row>
    <row r="18" spans="1:8" s="83" customFormat="1" ht="22.5" x14ac:dyDescent="0.25">
      <c r="A18" s="89" t="str">
        <f>+IF(G2=""," - Para los elementos contenidos en las cuentas anuales que en la actualidad o en su origen hubieran sido expresados en moneda distinta del euro, se indicará el procedimiento empleado para calcular el tipo de cambio a euros. (art. 261 LSC)","")</f>
        <v/>
      </c>
      <c r="B18" s="87"/>
      <c r="C18" s="87"/>
      <c r="D18" s="87"/>
      <c r="E18" s="72"/>
      <c r="F18" s="87"/>
      <c r="G18" s="88"/>
      <c r="H18" s="72"/>
    </row>
    <row r="19" spans="1:8" s="70" customFormat="1" x14ac:dyDescent="0.25">
      <c r="A19" s="73"/>
      <c r="B19" s="78"/>
      <c r="C19" s="78"/>
      <c r="D19" s="78"/>
      <c r="E19" s="72"/>
      <c r="F19" s="78"/>
      <c r="G19" s="79"/>
      <c r="H19" s="72"/>
    </row>
    <row r="20" spans="1:8" s="70" customFormat="1" x14ac:dyDescent="0.25">
      <c r="A20" s="73"/>
      <c r="B20" s="78"/>
      <c r="C20" s="78"/>
      <c r="D20" s="78"/>
      <c r="E20" s="72"/>
      <c r="F20" s="78"/>
      <c r="G20" s="79"/>
      <c r="H20" s="72"/>
    </row>
    <row r="21" spans="1:8" x14ac:dyDescent="0.25">
      <c r="A21" s="80" t="str">
        <f>+IF(G2="","2. Bases de presentación de las Cuentas Anuales","")</f>
        <v/>
      </c>
      <c r="B21" s="81" t="str">
        <f>+IF($G$2="","Si","")</f>
        <v/>
      </c>
      <c r="C21" s="81" t="str">
        <f>+IF($G$2="","No","")</f>
        <v/>
      </c>
      <c r="D21" s="81" t="str">
        <f>+IF($G$2="","N/A","")</f>
        <v/>
      </c>
      <c r="E21" s="82"/>
      <c r="F21" s="81" t="str">
        <f>+IF($G$2="","Página","")</f>
        <v/>
      </c>
      <c r="G21" s="81" t="str">
        <f>+IF($G$2="","Observaciones","")</f>
        <v/>
      </c>
    </row>
    <row r="22" spans="1:8" s="70" customFormat="1" x14ac:dyDescent="0.25">
      <c r="A22" s="73"/>
      <c r="B22" s="78"/>
      <c r="C22" s="78"/>
      <c r="D22" s="78"/>
      <c r="E22" s="72"/>
      <c r="F22" s="78"/>
      <c r="G22" s="79"/>
      <c r="H22" s="72"/>
    </row>
    <row r="23" spans="1:8" x14ac:dyDescent="0.25">
      <c r="A23" s="100" t="str">
        <f>+IF(G2="","1. Imagen fiel.","")</f>
        <v/>
      </c>
      <c r="B23" s="87"/>
      <c r="C23" s="87"/>
      <c r="D23" s="87"/>
      <c r="F23" s="87"/>
      <c r="G23" s="88"/>
    </row>
    <row r="24" spans="1:8" x14ac:dyDescent="0.25">
      <c r="A24" s="111" t="str">
        <f>+IF(G2=""," a. Declaración explicita de que las CCAA reflejan la imagen fiel, y (en su caso) la veracidad de los flujos de tesorería del EFE.","")</f>
        <v/>
      </c>
      <c r="B24" s="87"/>
      <c r="C24" s="87"/>
      <c r="D24" s="87"/>
      <c r="F24" s="87"/>
      <c r="G24" s="88"/>
    </row>
    <row r="25" spans="1:8" s="148" customFormat="1" x14ac:dyDescent="0.25">
      <c r="A25" s="112" t="str">
        <f>+IF(G2=""," b. Razones excepcionales por las que no se han aplicado disposiciones legales en materia contable con indicación de la disposición legal no aplicada","")</f>
        <v/>
      </c>
      <c r="B25" s="87"/>
      <c r="C25" s="87"/>
      <c r="D25" s="87"/>
      <c r="E25" s="147"/>
      <c r="F25" s="87"/>
      <c r="G25" s="87"/>
      <c r="H25" s="147"/>
    </row>
    <row r="26" spans="1:8" s="84" customFormat="1" ht="11.25" x14ac:dyDescent="0.25">
      <c r="A26" s="112" t="str">
        <f>+IF(G2=""," e influencia cualitativa y cuantitativa para cada ejercicio para el que se presenta información de tal proceder sobre el patrimonio, la situación financiera y los resultados de la empresa.","")</f>
        <v/>
      </c>
    </row>
    <row r="27" spans="1:8" s="84" customFormat="1" ht="11.25" x14ac:dyDescent="0.25">
      <c r="A27" s="112" t="str">
        <f>+IF(G2=""," c. Información complementaria, indicando su ubicación en la memoria, cuando la aplicación de las disposiciones legales no sea suficiente para mostrar la imagen fiel ","")</f>
        <v/>
      </c>
    </row>
    <row r="28" spans="1:8" x14ac:dyDescent="0.25">
      <c r="A28" s="144" t="str">
        <f>+IF(G2=""," d. Conforme a la Resolución de 18 de octubre de 2013, del ICAC, sobre el marco de información financiera cuando no resulta adecuada la aplicación de empresa en funcionamiento, las empresas que se encuentren en tal situación deberán ajustar el modelo de","")</f>
        <v/>
      </c>
      <c r="B28" s="139"/>
      <c r="C28" s="139"/>
      <c r="D28" s="139"/>
      <c r="F28" s="139"/>
      <c r="G28" s="139"/>
    </row>
    <row r="29" spans="1:8" x14ac:dyDescent="0.25">
      <c r="A29" s="145" t="str">
        <f>+IF(G2="","memoria al contenido previsto en el marco general de información financiera de la misma. No obstante, en aquellos casos en que la información que se solicita no sea significativa,","")</f>
        <v/>
      </c>
      <c r="B29" s="141"/>
      <c r="C29" s="141"/>
      <c r="D29" s="141"/>
      <c r="F29" s="141"/>
      <c r="G29" s="141"/>
    </row>
    <row r="30" spans="1:8" x14ac:dyDescent="0.25">
      <c r="A30" s="112" t="str">
        <f>+IF(G2="","a la vista del escenario de «liquidación» en que se encuentra la empresa, no se cumplimentarán los apartados correspondientes.","")</f>
        <v/>
      </c>
      <c r="B30" s="140"/>
      <c r="C30" s="140"/>
      <c r="D30" s="140"/>
      <c r="F30" s="140"/>
      <c r="G30" s="140"/>
    </row>
    <row r="31" spans="1:8" x14ac:dyDescent="0.25">
      <c r="A31" s="103" t="str">
        <f>+IF(G2="","2. Principios contables no obligatorios aplicados.","")</f>
        <v/>
      </c>
      <c r="B31" s="87"/>
      <c r="C31" s="87"/>
      <c r="D31" s="87"/>
      <c r="F31" s="87"/>
      <c r="G31" s="88"/>
    </row>
    <row r="32" spans="1:8" x14ac:dyDescent="0.25">
      <c r="A32" s="103" t="str">
        <f>+IF(G2="","3. Aspectos críticos de la valoración y estimación de la incertidumbre.","")</f>
        <v/>
      </c>
      <c r="B32" s="87"/>
      <c r="C32" s="87"/>
      <c r="D32" s="87"/>
      <c r="F32" s="87"/>
      <c r="G32" s="88"/>
    </row>
    <row r="33" spans="1:7" x14ac:dyDescent="0.25">
      <c r="A33" s="115" t="str">
        <f>IF(G2="",CONCATENATE("a. Sin perjuicio de lo indicado en cada nota específica, en este apartado", " se informará sobre los supuestos clave acerca del futuro, así como de otros datos relevantes sobre la estimación", " de la incertidumbre en la fecha de cierre del ejercicio, siempre que lleven asociado un riesgo", " importante que pueda suponer cambios significativos en el valor de los activos o"," pasivos en el ejercicio siguiente. Respecto de tales activos y pasivos",", se incluirá información sobre su naturaleza y su valor contable en la fecha de cierre."),"")</f>
        <v/>
      </c>
      <c r="B33" s="87"/>
      <c r="C33" s="87"/>
      <c r="D33" s="87"/>
      <c r="F33" s="87"/>
      <c r="G33" s="88"/>
    </row>
    <row r="34" spans="1:7" x14ac:dyDescent="0.25">
      <c r="A34" s="115" t="str">
        <f>IF(G2="",CONCATENATE("b. Se indicará la naturaleza y el importe de cualquier cambio en una estimación contable que sea significativo y que afecte al ejercicio actual ","o que se espera que pueda afectar a los ejercicios futuros. Cuando sea impracticable realizar una estimación del efecto en ejercicios futuros,"," se revelará este hecho."),"")</f>
        <v/>
      </c>
      <c r="B34" s="87"/>
      <c r="C34" s="87"/>
      <c r="D34" s="87"/>
      <c r="F34" s="87"/>
      <c r="G34" s="88"/>
    </row>
    <row r="35" spans="1:7" x14ac:dyDescent="0.25">
      <c r="A35" s="115" t="str">
        <f>IF(G2="",CONCATENATE("c. Cuando la dirección sea consciente de la existencia de incertidumbres importantes, relativas a eventos o condiciones que puedan aportar dudas significativas"," sobre la posibilidad de que la empresa siga funcionando normalmente, procederá a revelarlas en este apartado. En el caso de que las cuentas anuales no se elaboren"," bajo el principio de empresa en funcionamiento, tal hecho será objeto de revelación explícita, junto con las razones por las que la empresa no pueda ser considerada como una empresa en funcionamiento. ","Adicionalmente se realizará una referencia expresa a que las cuentas anuales se han formulado aplicando el marco de información financiera aprobado por la Resolución de 18 de octubre de 2013",", del ICAC, para cuando no resulta adecuada la aplicación del principio de empresa en funcionamiento."),"")</f>
        <v/>
      </c>
      <c r="B35" s="87"/>
      <c r="C35" s="87"/>
      <c r="D35" s="87"/>
      <c r="F35" s="87"/>
      <c r="G35" s="88"/>
    </row>
    <row r="36" spans="1:7" x14ac:dyDescent="0.25">
      <c r="A36" s="89" t="str">
        <f>+IF(G2="","4. Comparación de la información.","")</f>
        <v/>
      </c>
      <c r="B36" s="87"/>
      <c r="C36" s="87"/>
      <c r="D36" s="87"/>
      <c r="F36" s="87"/>
      <c r="G36" s="88"/>
    </row>
    <row r="37" spans="1:7" x14ac:dyDescent="0.25">
      <c r="A37" s="89" t="str">
        <f>+IF(G2="","Sin perjuicio de lo indicado en los apartados siguientes respecto a los cambios en criterios contables y corrección de errores, en este apartado se incorporará la siguiente información:","")</f>
        <v/>
      </c>
      <c r="B37" s="87"/>
      <c r="C37" s="87"/>
      <c r="D37" s="87"/>
      <c r="F37" s="87"/>
      <c r="G37" s="88"/>
    </row>
    <row r="38" spans="1:7" x14ac:dyDescent="0.25">
      <c r="A38" s="115" t="str">
        <f>+IF(G2=""," a) Razones excepcionales que justifican la modificación de la estructura del balance, de la cuenta de pérdidas y ganancias y, en caso de confeccionarse, del estado de cambios en el patrimonio neto y del EFE del ejercicio anterior.","")</f>
        <v/>
      </c>
      <c r="B38" s="87"/>
      <c r="C38" s="87"/>
      <c r="D38" s="87"/>
      <c r="F38" s="87"/>
      <c r="G38" s="88"/>
    </row>
    <row r="39" spans="1:7" x14ac:dyDescent="0.25">
      <c r="A39" s="115" t="str">
        <f>+IF(G2=""," b) Explicación de las causas que impiden la comparación de las cuentas anuales del ejercicio con las del precedente. En particular, en el 1er ejercicio en que se utilice el marco de información financiera cuando no resulta adecuada la aplicación del ","")</f>
        <v/>
      </c>
      <c r="B39" s="139"/>
      <c r="C39" s="139"/>
      <c r="D39" s="139"/>
      <c r="F39" s="139"/>
      <c r="G39" s="139"/>
    </row>
    <row r="40" spans="1:7" x14ac:dyDescent="0.25">
      <c r="A40" s="115" t="str">
        <f>+IF(G2="","principio de empresa en funcionamiento se indicará que la información del ejercicio no es comparable con la del ejercicio precedente por haberse cambiado de marco de información financiera.","")</f>
        <v/>
      </c>
      <c r="B40" s="140"/>
      <c r="C40" s="140"/>
      <c r="D40" s="140"/>
      <c r="F40" s="140"/>
      <c r="G40" s="140"/>
    </row>
    <row r="41" spans="1:7" x14ac:dyDescent="0.25">
      <c r="A41" s="115" t="str">
        <f>+IF(G2=""," c) Explicación de la adaptación de los importes del ejercicio precedente para facilitar la comparación y, en caso contrario, las razones excepcionales que han hecho impracticable la reexpresión de las cifras comparativas.","")</f>
        <v/>
      </c>
      <c r="B41" s="87"/>
      <c r="C41" s="87"/>
      <c r="D41" s="87"/>
      <c r="F41" s="87"/>
      <c r="G41" s="88"/>
    </row>
    <row r="42" spans="1:7" x14ac:dyDescent="0.25">
      <c r="A42" s="100" t="str">
        <f>+IF(G2="","5. Elementos recogidos en varias partidas.","")</f>
        <v/>
      </c>
      <c r="B42" s="87"/>
      <c r="C42" s="87"/>
      <c r="D42" s="87"/>
      <c r="F42" s="87"/>
      <c r="G42" s="88"/>
    </row>
    <row r="43" spans="1:7" x14ac:dyDescent="0.25">
      <c r="A43" s="89" t="str">
        <f>+IF(G2=""," - Identificación de los elementos patrimoniales, con su importe, que estén registrados en dos o más partidas del balance, con indicación de éstas y del importe incluido en cada una de ellas","")</f>
        <v/>
      </c>
      <c r="B43" s="87"/>
      <c r="C43" s="87"/>
      <c r="D43" s="87"/>
      <c r="E43" s="93"/>
      <c r="F43" s="87"/>
      <c r="G43" s="88"/>
    </row>
    <row r="44" spans="1:7" x14ac:dyDescent="0.25">
      <c r="A44" s="103" t="str">
        <f>+IF(G2="","6. Cambios en criterios contables.","")</f>
        <v/>
      </c>
      <c r="B44" s="87"/>
      <c r="C44" s="87"/>
      <c r="D44" s="87"/>
      <c r="E44" s="93"/>
      <c r="F44" s="87"/>
      <c r="G44" s="88"/>
    </row>
    <row r="45" spans="1:7" x14ac:dyDescent="0.25">
      <c r="A45" s="84" t="str">
        <f>+IF(G2=""," - Explicación detallada de los ajustes por cambios en criterios contables realizados en el ejercicio, señalándose las razones por las cuales el cambio permite una información más fiable y relevante.","")</f>
        <v/>
      </c>
      <c r="B45" s="87"/>
      <c r="C45" s="87"/>
      <c r="D45" s="87"/>
      <c r="E45" s="93"/>
      <c r="F45" s="87"/>
      <c r="G45" s="88"/>
    </row>
    <row r="46" spans="1:7" x14ac:dyDescent="0.25">
      <c r="A46" s="90" t="str">
        <f>+IF(G2=""," - Si la aplicación retroactiva fuera impracticable, se informará sobre tal hecho, las circunstancias que lo explican y desde cuándo se ha corregido el error.
 - No será necesario incluir información comparativa en este apartado","")</f>
        <v/>
      </c>
      <c r="B46" s="87"/>
      <c r="C46" s="87"/>
      <c r="D46" s="87"/>
      <c r="E46" s="93"/>
      <c r="F46" s="87"/>
      <c r="G46" s="88"/>
    </row>
    <row r="47" spans="1:7" x14ac:dyDescent="0.25">
      <c r="A47" s="103" t="str">
        <f>+IF(G2="","7. Corrección de errores.","")</f>
        <v/>
      </c>
      <c r="B47" s="87"/>
      <c r="C47" s="87"/>
      <c r="D47" s="87"/>
      <c r="E47" s="93"/>
      <c r="F47" s="87"/>
      <c r="G47" s="88"/>
    </row>
    <row r="48" spans="1:7" x14ac:dyDescent="0.25">
      <c r="A48" s="84" t="str">
        <f>+IF(G2=""," - Explicación detallada de los ajustes por corrección de errores realizados en el ejercicio, indicándose la naturaleza del error.","")</f>
        <v/>
      </c>
      <c r="B48" s="87"/>
      <c r="C48" s="87"/>
      <c r="D48" s="87"/>
      <c r="E48" s="93"/>
      <c r="F48" s="87"/>
      <c r="G48" s="88"/>
    </row>
    <row r="49" spans="1:8" x14ac:dyDescent="0.25">
      <c r="A49" s="90" t="str">
        <f>+IF(G2=""," - Si la aplicación retroactiva fuera impracticable, se informará sobre tal hecho, las circunstancias que lo explican y desde cuándo se ha corregido el error.
 - No será necesario incluir información comparativa en este apartado","")</f>
        <v/>
      </c>
      <c r="B49" s="87"/>
      <c r="C49" s="87"/>
      <c r="D49" s="87"/>
      <c r="E49" s="93"/>
      <c r="F49" s="87"/>
      <c r="G49" s="88"/>
    </row>
    <row r="50" spans="1:8" x14ac:dyDescent="0.25">
      <c r="A50" s="110" t="str">
        <f>+IF(G2="","8. En los supuestos de liquidación societaria se informará sobre la marcha de la liquidación, e indicará la mejor estimación del valor de liquidación de los activos,  cuando dicha información sea significativa para que las cuentas anuales","")</f>
        <v/>
      </c>
      <c r="B50" s="139"/>
      <c r="C50" s="139"/>
      <c r="D50" s="139"/>
      <c r="E50" s="93"/>
      <c r="F50" s="139"/>
      <c r="G50" s="139"/>
    </row>
    <row r="51" spans="1:8" x14ac:dyDescent="0.25">
      <c r="A51" s="84" t="str">
        <f>+IF(G2="","puedan mostrar la imagen fiel del patrimonio, de la situación financiera y de los resultados de la empresa, y pueda obtenerse con un adecuado grado de fiabilidad sin incurrir en costes excesivos.","")</f>
        <v/>
      </c>
      <c r="B51" s="140"/>
      <c r="C51" s="140"/>
      <c r="D51" s="140"/>
      <c r="E51" s="93"/>
      <c r="F51" s="140"/>
      <c r="G51" s="140"/>
    </row>
    <row r="52" spans="1:8" s="70" customFormat="1" x14ac:dyDescent="0.25">
      <c r="A52" s="73"/>
      <c r="B52" s="78"/>
      <c r="C52" s="78"/>
      <c r="D52" s="78"/>
      <c r="E52" s="72"/>
      <c r="F52" s="78"/>
      <c r="G52" s="79"/>
      <c r="H52" s="72"/>
    </row>
    <row r="53" spans="1:8" s="70" customFormat="1" x14ac:dyDescent="0.25">
      <c r="A53" s="73"/>
      <c r="B53" s="78"/>
      <c r="C53" s="78"/>
      <c r="D53" s="78"/>
      <c r="E53" s="72"/>
      <c r="F53" s="78"/>
      <c r="G53" s="79"/>
      <c r="H53" s="72"/>
    </row>
    <row r="54" spans="1:8" x14ac:dyDescent="0.25">
      <c r="A54" s="80" t="str">
        <f>+IF(G2="","3. Normas de Registro y Valoración","")</f>
        <v/>
      </c>
      <c r="B54" s="81" t="str">
        <f>+IF($G$2="","Si","")</f>
        <v/>
      </c>
      <c r="C54" s="81" t="str">
        <f>+IF($G$2="","No","")</f>
        <v/>
      </c>
      <c r="D54" s="81" t="str">
        <f>+IF($G$2="","N/A","")</f>
        <v/>
      </c>
      <c r="E54" s="82"/>
      <c r="F54" s="81" t="str">
        <f>+IF($G$2="","Página","")</f>
        <v/>
      </c>
      <c r="G54" s="81" t="str">
        <f>+IF($G$2="","Observaciones","")</f>
        <v/>
      </c>
    </row>
    <row r="55" spans="1:8" s="70" customFormat="1" x14ac:dyDescent="0.25">
      <c r="A55" s="73"/>
      <c r="B55" s="78"/>
      <c r="C55" s="78"/>
      <c r="D55" s="78"/>
      <c r="E55" s="72"/>
      <c r="F55" s="78"/>
      <c r="G55" s="79"/>
      <c r="H55" s="72"/>
    </row>
    <row r="56" spans="1:8" x14ac:dyDescent="0.25">
      <c r="A56" s="100" t="str">
        <f>+IF(G2="","1. Inmovilizado intangible.","")</f>
        <v/>
      </c>
      <c r="B56" s="87"/>
      <c r="C56" s="87"/>
      <c r="D56" s="87"/>
      <c r="E56" s="93"/>
      <c r="F56" s="87"/>
      <c r="G56" s="88"/>
    </row>
    <row r="57" spans="1:8" x14ac:dyDescent="0.25">
      <c r="A57" s="90" t="str">
        <f>+IF(G2=""," - Indicando los criterios utilizados de capitalización o activación, amortización y correcciones valorativas por deterioro.","")</f>
        <v/>
      </c>
      <c r="B57" s="87"/>
      <c r="C57" s="87"/>
      <c r="D57" s="87"/>
      <c r="E57" s="93"/>
      <c r="F57" s="87"/>
      <c r="G57" s="88"/>
    </row>
    <row r="58" spans="1:8" x14ac:dyDescent="0.25">
      <c r="A58" s="103" t="str">
        <f>+IF(G2="","2. Inmovilizado material.","")</f>
        <v/>
      </c>
      <c r="B58" s="87"/>
      <c r="C58" s="87"/>
      <c r="D58" s="87"/>
      <c r="E58" s="93"/>
      <c r="F58" s="87"/>
      <c r="G58" s="88"/>
    </row>
    <row r="59" spans="1:8" x14ac:dyDescent="0.25">
      <c r="A59" s="90" t="str">
        <f>IF(G2="",CONCATENATE(" - Indicando los criterios sobre amortización, correcciones valorativas por deterioro y reversión de las mismas, capitalización de gastos financieros, costes de ampliación,"," modernización y mejoras, costes de desmantelamiento o retiro, así como los costes de rehabilitación del lugar donde se asiente un activo y los criterios sobre la determinación del coste de los trabajos efectuados por la empresa para su inmovilizado."),"")</f>
        <v/>
      </c>
      <c r="B59" s="87"/>
      <c r="C59" s="87"/>
      <c r="D59" s="87"/>
      <c r="E59" s="93"/>
      <c r="F59" s="87"/>
      <c r="G59" s="88"/>
    </row>
    <row r="60" spans="1:8" x14ac:dyDescent="0.25">
      <c r="A60" s="90" t="str">
        <f>+IF(G2=""," - Además se precisarán los criterios de contabilización de contratos de arrendamiento financiero y otras operaciones de naturaleza similar.","")</f>
        <v/>
      </c>
      <c r="B60" s="87"/>
      <c r="C60" s="87"/>
      <c r="D60" s="87"/>
      <c r="E60" s="93"/>
      <c r="F60" s="87"/>
      <c r="G60" s="88"/>
    </row>
    <row r="61" spans="1:8" x14ac:dyDescent="0.25">
      <c r="A61" s="103" t="str">
        <f>+IF(G2="","3. Inversiones inmobiliarias.","")</f>
        <v/>
      </c>
      <c r="B61" s="87"/>
      <c r="C61" s="87"/>
      <c r="D61" s="87"/>
      <c r="E61" s="93"/>
      <c r="F61" s="87"/>
      <c r="G61" s="88"/>
    </row>
    <row r="62" spans="1:8" x14ac:dyDescent="0.25">
      <c r="A62" s="84" t="str">
        <f>+IF(G2=""," - Se señalará el criterio para calificar los terrenos y construcciones como inversiones inmobiliarias, especificando para éstas los criterios señalados en el apartado anterior.","")</f>
        <v/>
      </c>
      <c r="B62" s="87"/>
      <c r="C62" s="87"/>
      <c r="D62" s="87"/>
      <c r="E62" s="93"/>
      <c r="F62" s="87"/>
      <c r="G62" s="88"/>
    </row>
    <row r="63" spans="1:8" x14ac:dyDescent="0.25">
      <c r="A63" s="90" t="str">
        <f>+IF(G2=""," - Además se precisarán los criterios de contabilización de contratos de arrendamiento financiero y otras operaciones de naturaleza similar.","")</f>
        <v/>
      </c>
      <c r="B63" s="87"/>
      <c r="C63" s="87"/>
      <c r="D63" s="87"/>
      <c r="E63" s="93"/>
      <c r="F63" s="87"/>
      <c r="G63" s="88"/>
    </row>
    <row r="64" spans="1:8" x14ac:dyDescent="0.25">
      <c r="A64" s="103" t="str">
        <f>+IF(G2="","4. Permutas.","")</f>
        <v/>
      </c>
      <c r="B64" s="87"/>
      <c r="C64" s="87"/>
      <c r="D64" s="87"/>
      <c r="E64" s="93"/>
      <c r="F64" s="87"/>
      <c r="G64" s="88"/>
    </row>
    <row r="65" spans="1:7" x14ac:dyDescent="0.25">
      <c r="A65" s="84" t="str">
        <f>+IF(G2=""," - Indicando el criterio seguido y la justificación de su aplicación, en particular, las circunstancias que han llevado a calificar una permuta de carácter comercial","")</f>
        <v/>
      </c>
      <c r="B65" s="87"/>
      <c r="C65" s="87"/>
      <c r="D65" s="87"/>
      <c r="E65" s="93"/>
      <c r="F65" s="87"/>
      <c r="G65" s="88"/>
    </row>
    <row r="66" spans="1:7" x14ac:dyDescent="0.25">
      <c r="A66" s="84" t="str">
        <f>+IF(G2="","5. Criterios empleados en las actualizaciones de valor practicadas, con indicación de los elementos afectados.","")</f>
        <v/>
      </c>
      <c r="B66" s="87"/>
      <c r="C66" s="87"/>
      <c r="D66" s="87"/>
      <c r="E66" s="93"/>
      <c r="F66" s="87"/>
      <c r="G66" s="88"/>
    </row>
    <row r="67" spans="1:7" x14ac:dyDescent="0.25">
      <c r="A67" s="103" t="str">
        <f>+IF(G2="","6. Instrumentos financieros.","")</f>
        <v/>
      </c>
      <c r="B67" s="87"/>
      <c r="C67" s="87"/>
      <c r="D67" s="87"/>
      <c r="E67" s="93"/>
      <c r="F67" s="87"/>
      <c r="G67" s="88"/>
    </row>
    <row r="68" spans="1:7" x14ac:dyDescent="0.25">
      <c r="A68" s="113" t="str">
        <f>IF(G2="",CONCATENATE(" a. Criterios empleados para la calificación y valoración de las diferentes categorías de activos financieros y pasivos financieros, así como para el reconocimiento"," de cambios de valor razonable; en particular, las razones por las que valores emitidos por la empresa que, de acuerdo con el instrumento jurídico empleado,"," en principio debieran haberse clasificado como instrumentos de patrimonio, han sido contabilizados como pasivos financieros."),"")</f>
        <v/>
      </c>
      <c r="B68" s="87"/>
      <c r="C68" s="87"/>
      <c r="D68" s="87"/>
      <c r="E68" s="93"/>
      <c r="F68" s="87"/>
      <c r="G68" s="88"/>
    </row>
    <row r="69" spans="1:7" x14ac:dyDescent="0.25">
      <c r="A69" s="113" t="str">
        <f>IF(G2="",CONCATENATE(" b. La naturaleza de los activos financieros y pasivos financieros designados inicialmente como a valor razonable con cambios en la cuenta de pérdidas y ganancias,"," así como los criterios aplicados en dicha designación y una explicación de cómo la empresa ha cumplido con los requerimientos señalados ","en la norma de registro y valoración relativa a instrumentos financieros."),"")</f>
        <v/>
      </c>
      <c r="B69" s="87"/>
      <c r="C69" s="87"/>
      <c r="D69" s="87"/>
      <c r="E69" s="93"/>
      <c r="F69" s="87"/>
      <c r="G69" s="88"/>
    </row>
    <row r="70" spans="1:7" x14ac:dyDescent="0.25">
      <c r="A70" s="113" t="str">
        <f>IF(G2="",CONCATENATE(" c. Los criterios aplicados para determinar la existencia de evidencia objetiva de deterioro, así como el registro de la corrección de valor y su reversión y la baja definitiva"," de activos financieros deteriorados. En particular, se destacarán los criterios utilizados para calcular las correcciones valorativas relativas a los deudores comerciales y otras cuentas a cobrar."," Asimismo, se indicarán los criterios contables aplicados a los activos financieros cuyas condiciones hayan sido renegociadas y que, de otro modo, estarían vencidos o deteriorados."),"")</f>
        <v/>
      </c>
      <c r="B70" s="87"/>
      <c r="C70" s="87"/>
      <c r="D70" s="87"/>
      <c r="E70" s="93"/>
      <c r="F70" s="87"/>
      <c r="G70" s="88"/>
    </row>
    <row r="71" spans="1:7" x14ac:dyDescent="0.25">
      <c r="A71" s="113" t="str">
        <f>+IF(G2=""," d. Criterios empleados para el registro de la baja de activos financieros y pasivos financieros.","")</f>
        <v/>
      </c>
      <c r="B71" s="87"/>
      <c r="C71" s="87"/>
      <c r="D71" s="87"/>
      <c r="E71" s="93"/>
      <c r="F71" s="87"/>
      <c r="G71" s="88"/>
    </row>
    <row r="72" spans="1:7" x14ac:dyDescent="0.25">
      <c r="A72" s="113" t="str">
        <f>IF(G2="",CONCATENATE(" e. Inversiones en empresas del grupo, multigrupo y asociadas; se informará sobre el criterio seguido en la valoración de estas inversiones, así como el aplicado para registrar las correcciones valorativas por deterioro."),"")</f>
        <v/>
      </c>
      <c r="B72" s="87"/>
      <c r="C72" s="87"/>
      <c r="D72" s="87"/>
      <c r="E72" s="93"/>
      <c r="F72" s="87"/>
      <c r="G72" s="88"/>
    </row>
    <row r="73" spans="1:7" x14ac:dyDescent="0.25">
      <c r="A73" s="113" t="str">
        <f>IF(G2="",CONCATENATE(" f. Los criterios empleados en la determinación de los ingresos o gastos procedentes de las distintas categorías de activos y pasivos financieros: intereses, primas o descuentos, dividendos, etc."),"")</f>
        <v/>
      </c>
      <c r="B73" s="87"/>
      <c r="C73" s="87"/>
      <c r="D73" s="87"/>
      <c r="E73" s="93"/>
      <c r="F73" s="87"/>
      <c r="G73" s="88"/>
    </row>
    <row r="74" spans="1:7" x14ac:dyDescent="0.25">
      <c r="A74" s="113" t="str">
        <f>+IF(G2=""," g. Instrumentos de patrimonio propio en poder de la empresa; indicando los criterios de valoración y registro de empleados.","")</f>
        <v/>
      </c>
      <c r="B74" s="87"/>
      <c r="C74" s="87"/>
      <c r="D74" s="87"/>
      <c r="E74" s="93"/>
      <c r="F74" s="87"/>
      <c r="G74" s="88"/>
    </row>
    <row r="75" spans="1:7" x14ac:dyDescent="0.25">
      <c r="A75" s="103" t="str">
        <f>+IF(G2="","7. Existencias.","")</f>
        <v/>
      </c>
      <c r="B75" s="87"/>
      <c r="C75" s="87"/>
      <c r="D75" s="87"/>
      <c r="E75" s="93"/>
      <c r="F75" s="87"/>
      <c r="G75" s="88"/>
    </row>
    <row r="76" spans="1:7" x14ac:dyDescent="0.25">
      <c r="A76" s="84" t="str">
        <f>+IF(G2=""," - Indicando los criterios de valoración y, en particular, precisando los seguidos sobre correcciones valorativas por deterioro y capitalización de gastos financieros.","")</f>
        <v/>
      </c>
      <c r="B76" s="87"/>
      <c r="C76" s="87"/>
      <c r="D76" s="87"/>
      <c r="E76" s="93"/>
      <c r="F76" s="87"/>
      <c r="G76" s="88"/>
    </row>
    <row r="77" spans="1:7" x14ac:dyDescent="0.25">
      <c r="A77" s="103" t="str">
        <f>+IF(G2="","8. Transacciones en moneda extranjera.","")</f>
        <v/>
      </c>
      <c r="B77" s="87"/>
      <c r="C77" s="87"/>
      <c r="D77" s="87"/>
      <c r="E77" s="93"/>
      <c r="F77" s="87"/>
      <c r="G77" s="88"/>
    </row>
    <row r="78" spans="1:7" x14ac:dyDescent="0.25">
      <c r="A78" s="113" t="str">
        <f>+IF(G2=""," a. Criterios de valoración de las transacciones en moneda extranjera y criterios de imputación de las diferencias de cambio.","")</f>
        <v/>
      </c>
      <c r="B78" s="87"/>
      <c r="C78" s="87"/>
      <c r="D78" s="87"/>
      <c r="E78" s="93"/>
      <c r="F78" s="87"/>
      <c r="G78" s="88"/>
    </row>
    <row r="79" spans="1:7" x14ac:dyDescent="0.25">
      <c r="A79" s="113" t="str">
        <f>+IF(G2=""," b. Cuando se haya producido un cambio en la moneda funcional, se pondrá de manifiesto, así como la razón de dicho cambio.","")</f>
        <v/>
      </c>
      <c r="B79" s="87"/>
      <c r="C79" s="87"/>
      <c r="D79" s="87"/>
      <c r="E79" s="93"/>
      <c r="F79" s="87"/>
      <c r="G79" s="88"/>
    </row>
    <row r="80" spans="1:7" x14ac:dyDescent="0.25">
      <c r="A80" s="113" t="str">
        <f>+IF(G2=""," c. Para los elementos contenidos en las cuentas anuales que en la actualidad o en su origen hubieran sido expresados en moneda extranjera, se indicará el procedimiento empleado para calcular el tipo de cambio a euros.","")</f>
        <v/>
      </c>
      <c r="B80" s="87"/>
      <c r="C80" s="87"/>
      <c r="D80" s="87"/>
      <c r="E80" s="93"/>
      <c r="F80" s="87"/>
      <c r="G80" s="88"/>
    </row>
    <row r="81" spans="1:8" x14ac:dyDescent="0.25">
      <c r="A81" s="103" t="str">
        <f>+IF(G2="","9. Impuesto sobre beneficios.","")</f>
        <v/>
      </c>
      <c r="B81" s="87"/>
      <c r="C81" s="87"/>
      <c r="D81" s="87"/>
      <c r="E81" s="93"/>
      <c r="F81" s="87"/>
      <c r="G81" s="88"/>
    </row>
    <row r="82" spans="1:8" x14ac:dyDescent="0.25">
      <c r="A82" s="90" t="str">
        <f>+IF(G2=""," - Indicando los criterios utilizados para el registro y valoración de activos y pasivos por impuesto diferido.","")</f>
        <v/>
      </c>
      <c r="B82" s="87"/>
      <c r="C82" s="87"/>
      <c r="D82" s="87"/>
      <c r="E82" s="93"/>
      <c r="F82" s="87"/>
      <c r="G82" s="88"/>
    </row>
    <row r="83" spans="1:8" x14ac:dyDescent="0.25">
      <c r="A83" s="103" t="str">
        <f>+IF(G2="","10. Ingresos y gastos.","")</f>
        <v/>
      </c>
      <c r="B83" s="87"/>
      <c r="C83" s="87"/>
      <c r="D83" s="87"/>
      <c r="E83" s="93"/>
      <c r="F83" s="87"/>
      <c r="G83" s="88"/>
    </row>
    <row r="84" spans="1:8" x14ac:dyDescent="0.25">
      <c r="A84" s="113" t="str">
        <f>IF(G2="",CONCATENATE(" - Indicando indicando los criterios generales aplicados. En particular, en relación con las prestaciones de servicios realizadas por la empresa se indicarán los criterios utilizados para la"," determinación de los ingresos; en concreto, se señalarán los métodos empleados para determinar el porcentaje de realización en la prestación de servicios y se informará en caso de que su aplicación hubiera sido impracticable."),"")</f>
        <v/>
      </c>
      <c r="B84" s="87"/>
      <c r="C84" s="87"/>
      <c r="D84" s="87"/>
      <c r="E84" s="93"/>
      <c r="F84" s="87"/>
      <c r="G84" s="88"/>
    </row>
    <row r="85" spans="1:8" x14ac:dyDescent="0.25">
      <c r="A85" s="103" t="str">
        <f>+IF(G2="","11. Provisiones y contingencias.","")</f>
        <v/>
      </c>
      <c r="B85" s="87"/>
      <c r="C85" s="87"/>
      <c r="D85" s="87"/>
      <c r="E85" s="93"/>
      <c r="F85" s="87"/>
      <c r="G85" s="88"/>
    </row>
    <row r="86" spans="1:8" x14ac:dyDescent="0.25">
      <c r="A86" s="101" t="str">
        <f>IF(G2="",CONCATENATE(" - indicando el criterio de valoración, así como, en su caso, el tratamiento de las compensaciones a recibir de un tercero en el momento de liquidar la obligación. En particular, en relación con"," las provisiones deberá realizarse una descripción general del método de estimación y cálculo de cada uno de los riesgos."),"")</f>
        <v/>
      </c>
      <c r="B86" s="87"/>
      <c r="C86" s="87"/>
      <c r="D86" s="87"/>
      <c r="E86" s="93"/>
      <c r="F86" s="87"/>
      <c r="G86" s="88"/>
    </row>
    <row r="87" spans="1:8" x14ac:dyDescent="0.25">
      <c r="A87" s="103" t="str">
        <f>+IF(G2="","12. Criterios empleados para el registro y valoración de gastos de personal.","")</f>
        <v/>
      </c>
      <c r="B87" s="87"/>
      <c r="C87" s="87"/>
      <c r="D87" s="87"/>
      <c r="E87" s="93"/>
      <c r="F87" s="87"/>
      <c r="G87" s="88"/>
    </row>
    <row r="88" spans="1:8" x14ac:dyDescent="0.25">
      <c r="A88" s="90" t="str">
        <f>+IF(G2=""," - En particular, el referido a los compromisos por pensiones","")</f>
        <v/>
      </c>
      <c r="B88" s="87"/>
      <c r="C88" s="87"/>
      <c r="D88" s="87"/>
      <c r="E88" s="93"/>
      <c r="F88" s="87"/>
      <c r="G88" s="88"/>
    </row>
    <row r="89" spans="1:8" x14ac:dyDescent="0.25">
      <c r="A89" s="103" t="str">
        <f>+IF(G2="","13. Subvenciones, donaciones y legados.","")</f>
        <v/>
      </c>
      <c r="B89" s="87"/>
      <c r="C89" s="87"/>
      <c r="D89" s="87"/>
      <c r="E89" s="93"/>
      <c r="F89" s="87"/>
      <c r="G89" s="88"/>
    </row>
    <row r="90" spans="1:8" x14ac:dyDescent="0.25">
      <c r="A90" s="90" t="str">
        <f>+IF(G2=""," - Indicando el criterio empleado para su clasificación y, en su caso, su imputación a resultados.","")</f>
        <v/>
      </c>
      <c r="B90" s="87"/>
      <c r="C90" s="87"/>
      <c r="D90" s="87"/>
      <c r="E90" s="93"/>
      <c r="F90" s="87"/>
      <c r="G90" s="88"/>
    </row>
    <row r="91" spans="1:8" x14ac:dyDescent="0.25">
      <c r="A91" s="103" t="str">
        <f>+IF(G2="","14. Combinaciones de negocios.","")</f>
        <v/>
      </c>
      <c r="B91" s="87"/>
      <c r="C91" s="87"/>
      <c r="D91" s="87"/>
      <c r="E91" s="93"/>
      <c r="F91" s="87"/>
      <c r="G91" s="88"/>
    </row>
    <row r="92" spans="1:8" x14ac:dyDescent="0.25">
      <c r="A92" s="90" t="str">
        <f>+IF(G2=""," - Indicando los criterios de registro y valoración empleados.","")</f>
        <v/>
      </c>
      <c r="B92" s="87"/>
      <c r="C92" s="87"/>
      <c r="D92" s="87"/>
      <c r="E92" s="93"/>
      <c r="F92" s="87"/>
      <c r="G92" s="88"/>
    </row>
    <row r="93" spans="1:8" x14ac:dyDescent="0.25">
      <c r="A93" s="103" t="str">
        <f>+IF(G2="","15 .Negocios conjuntos.","")</f>
        <v/>
      </c>
      <c r="B93" s="87"/>
      <c r="C93" s="87"/>
      <c r="D93" s="87"/>
      <c r="E93" s="93"/>
      <c r="F93" s="87"/>
      <c r="G93" s="88"/>
    </row>
    <row r="94" spans="1:8" x14ac:dyDescent="0.25">
      <c r="A94" s="113" t="str">
        <f>+IF(G2=""," - Indicando los criterios seguidos por la empresa para integrar en sus cuentas anuales los saldos correspondientes al negocio conjunto en que participe.","")</f>
        <v/>
      </c>
      <c r="B94" s="87"/>
      <c r="C94" s="87"/>
      <c r="D94" s="87"/>
      <c r="E94" s="93"/>
      <c r="F94" s="87"/>
      <c r="G94" s="88"/>
    </row>
    <row r="95" spans="1:8" x14ac:dyDescent="0.25">
      <c r="A95" s="103" t="str">
        <f>+IF(G2="","16. Criterios empleados en transacciones entre partes vinculadas.","")</f>
        <v/>
      </c>
      <c r="B95" s="87"/>
      <c r="C95" s="87"/>
      <c r="D95" s="87"/>
      <c r="E95" s="93"/>
      <c r="F95" s="87"/>
      <c r="G95" s="88"/>
    </row>
    <row r="96" spans="1:8" s="70" customFormat="1" x14ac:dyDescent="0.25">
      <c r="A96" s="73"/>
      <c r="B96" s="78"/>
      <c r="C96" s="78"/>
      <c r="D96" s="78"/>
      <c r="E96" s="72"/>
      <c r="F96" s="78"/>
      <c r="G96" s="79"/>
      <c r="H96" s="72"/>
    </row>
    <row r="97" spans="1:8" s="70" customFormat="1" x14ac:dyDescent="0.25">
      <c r="A97" s="73"/>
      <c r="B97" s="78"/>
      <c r="C97" s="78"/>
      <c r="D97" s="78"/>
      <c r="E97" s="72"/>
      <c r="F97" s="78"/>
      <c r="G97" s="79"/>
      <c r="H97" s="72"/>
    </row>
    <row r="98" spans="1:8" x14ac:dyDescent="0.25">
      <c r="A98" s="80" t="str">
        <f>+IF(G2="","4. Inmovilizado Material, intangible e inversiones inmobiliarias","")</f>
        <v/>
      </c>
      <c r="B98" s="81" t="str">
        <f>+IF($G$2="","Si","")</f>
        <v/>
      </c>
      <c r="C98" s="81" t="str">
        <f>+IF($G$2="","No","")</f>
        <v/>
      </c>
      <c r="D98" s="81" t="str">
        <f>+IF($G$2="","N/A","")</f>
        <v/>
      </c>
      <c r="E98" s="82"/>
      <c r="F98" s="81" t="str">
        <f>+IF($G$2="","Página","")</f>
        <v/>
      </c>
      <c r="G98" s="81" t="str">
        <f>+IF($G$2="","Observaciones","")</f>
        <v/>
      </c>
    </row>
    <row r="99" spans="1:8" s="70" customFormat="1" x14ac:dyDescent="0.25">
      <c r="A99" s="73"/>
      <c r="B99" s="78"/>
      <c r="C99" s="78"/>
      <c r="D99" s="78"/>
      <c r="E99" s="72"/>
      <c r="F99" s="78"/>
      <c r="G99" s="79"/>
      <c r="H99" s="72"/>
    </row>
    <row r="100" spans="1:8" x14ac:dyDescent="0.25">
      <c r="A100" s="90" t="str">
        <f>+IF(G2="",CONCATENATE("1. Análisis del movimiento durante el ejercicio de cada uno de estos epígrafes del balance y de sus correspondientes amortizaciones acumuladas y correcciones valorativas por deterioro"," de valor acumuladas; indicando lo siguiente:
a) Saldo inicial
b) Entradas
c) Salidas
d) Saldo final"),"")</f>
        <v/>
      </c>
      <c r="B100" s="87"/>
      <c r="C100" s="87"/>
      <c r="D100" s="87"/>
      <c r="E100" s="93"/>
      <c r="F100" s="87"/>
      <c r="G100" s="88"/>
    </row>
    <row r="101" spans="1:8" x14ac:dyDescent="0.25">
      <c r="A101" s="113" t="str">
        <f>IF(G2="",CONCATENATE("- En el caso de existir correcciones valorativas, la empresa informará sobre la partida o partidas de la cuenta de pérdidas y ganancias en las que tales pérdidas o reversiones de pérdidas por deterioro estén incluidas indicando los importes,"," sucesos, eventos o circunstancias que han llevado a este reconocimiento. "," Asimismo se informará del importe recuperable del activo deteriorado así como el criterio empleado para determinar el valor razonable menos el coste de venta o, en su caso, el valor en uso."),"")</f>
        <v/>
      </c>
      <c r="B101" s="87"/>
      <c r="C101" s="87"/>
      <c r="D101" s="87"/>
      <c r="E101" s="93"/>
      <c r="F101" s="87"/>
      <c r="G101" s="88"/>
    </row>
    <row r="102" spans="1:8" x14ac:dyDescent="0.25">
      <c r="A102" s="113" t="str">
        <f>+IF(G2="","- Se especificará la información relativa a inversiones inmobiliarias, incluyéndose además una descripción de las mismas. Si hubiera algún epígrafe significativo, por su naturaleza o por su importe, se facilitará la pertinente información adicional.","")</f>
        <v/>
      </c>
      <c r="B102" s="87"/>
      <c r="C102" s="87"/>
      <c r="D102" s="87"/>
      <c r="E102" s="93"/>
      <c r="F102" s="87"/>
      <c r="G102" s="88"/>
    </row>
    <row r="103" spans="1:8" x14ac:dyDescent="0.25">
      <c r="A103" s="113" t="str">
        <f>IF(G2="",CONCATENATE("- Cuando se hayan efectuado actualizaciones al amparo de la Ley 16/2012, de 27 de diciembre, deberá indicarse:
"," * Importe de la actualización de los distintos elementos actualizados del balance y efecto de la actualización sobre las amortizaciones.
* En el caso de los inmuebles actualizados, se distinguirá entre el valor del suelo y el de la construcción."),"")</f>
        <v/>
      </c>
      <c r="B103" s="87"/>
      <c r="C103" s="87"/>
      <c r="D103" s="87"/>
      <c r="E103" s="93"/>
      <c r="F103" s="87"/>
      <c r="G103" s="88"/>
    </row>
    <row r="104" spans="1:8" x14ac:dyDescent="0.25">
      <c r="A104" s="90" t="str">
        <f>+IF(G2="",CONCATENATE("2. Arrendamientos financieros y otras operaciones de naturaleza similar sobre activos no corrientes. En particular, se precisará de acuerdo con las condiciones del contrato",": el coste del bien en origen, la duración del contrato, los años transcurridos, las cuotas satisfechas en años anteriores y en el ejercicio, las cuotas pendientes y, en su caso, el valor de la opción de compra."),"")</f>
        <v/>
      </c>
      <c r="B104" s="87"/>
      <c r="C104" s="87"/>
      <c r="D104" s="87"/>
      <c r="E104" s="93"/>
      <c r="F104" s="87"/>
      <c r="G104" s="88"/>
    </row>
    <row r="105" spans="1:8" s="70" customFormat="1" x14ac:dyDescent="0.25">
      <c r="A105" s="73"/>
      <c r="B105" s="78"/>
      <c r="C105" s="78"/>
      <c r="D105" s="78"/>
      <c r="E105" s="72"/>
      <c r="F105" s="78"/>
      <c r="G105" s="79"/>
      <c r="H105" s="72"/>
    </row>
    <row r="106" spans="1:8" s="70" customFormat="1" x14ac:dyDescent="0.25">
      <c r="A106" s="73"/>
      <c r="B106" s="78"/>
      <c r="C106" s="78"/>
      <c r="D106" s="78"/>
      <c r="E106" s="72"/>
      <c r="F106" s="78"/>
      <c r="G106" s="79"/>
      <c r="H106" s="72"/>
    </row>
    <row r="107" spans="1:8" x14ac:dyDescent="0.25">
      <c r="A107" s="80" t="str">
        <f>+IF(G2="","5. Activos Financieros","")</f>
        <v/>
      </c>
      <c r="B107" s="81" t="str">
        <f>+IF($G$2="","Si","")</f>
        <v/>
      </c>
      <c r="C107" s="81" t="str">
        <f>+IF($G$2="","No","")</f>
        <v/>
      </c>
      <c r="D107" s="81" t="str">
        <f>+IF($G$2="","N/A","")</f>
        <v/>
      </c>
      <c r="E107" s="82"/>
      <c r="F107" s="81" t="str">
        <f>+IF($G$2="","Página","")</f>
        <v/>
      </c>
      <c r="G107" s="81" t="str">
        <f>+IF($G$2="","Observaciones","")</f>
        <v/>
      </c>
    </row>
    <row r="108" spans="1:8" s="70" customFormat="1" x14ac:dyDescent="0.25">
      <c r="A108" s="73"/>
      <c r="B108" s="78"/>
      <c r="C108" s="78"/>
      <c r="D108" s="78"/>
      <c r="E108" s="72"/>
      <c r="F108" s="78"/>
      <c r="G108" s="79"/>
      <c r="H108" s="72"/>
    </row>
    <row r="109" spans="1:8" x14ac:dyDescent="0.25">
      <c r="A109" s="90" t="str">
        <f>+IF(G2="","1. Se presentará para cada clase de activos financieros no corrientes un análisis del movimiento durante el ejercicio y de las cuentas correctoras de valor originadas por el riesgo de crédito.","")</f>
        <v/>
      </c>
      <c r="B109" s="87"/>
      <c r="C109" s="87"/>
      <c r="D109" s="87"/>
      <c r="E109" s="93"/>
      <c r="F109" s="87"/>
      <c r="G109" s="88"/>
    </row>
    <row r="110" spans="1:8" x14ac:dyDescent="0.25">
      <c r="A110" s="90" t="str">
        <f>+IF(G2="","2. Para Activos Financieros valorados por su valor razonable, se indicará:","")</f>
        <v/>
      </c>
      <c r="B110" s="87"/>
      <c r="C110" s="87"/>
      <c r="D110" s="87"/>
      <c r="E110" s="93"/>
      <c r="F110" s="87"/>
      <c r="G110" s="88"/>
    </row>
    <row r="111" spans="1:8" x14ac:dyDescent="0.25">
      <c r="A111" s="113" t="str">
        <f>IF(G2="",CONCATENATE("a. Si el valor razonable se determina, en su totalidad o en parte, tomando como referencia los precios cotizados en mercados activos o se estima utilizando modelos y técnicas"," de valoración. En este último caso, se señalarán los principales supuestos en que se basan los citados modelos y técnicas de valoración (art. 261 LSC.)"),"")</f>
        <v/>
      </c>
      <c r="B111" s="87"/>
      <c r="C111" s="87"/>
      <c r="D111" s="87"/>
      <c r="E111" s="93"/>
      <c r="F111" s="87"/>
      <c r="G111" s="88"/>
    </row>
    <row r="112" spans="1:8" x14ac:dyDescent="0.25">
      <c r="A112" s="113" t="str">
        <f>+IF(G2="","b. Por categoría de activos financieros, el valor razonable y las variaciones en el valor registradas, en su caso, en la cuenta de pérdidas y ganancias, así como las consignadas directamente en el patrimonio neto (art. 261 LSC.)","")</f>
        <v/>
      </c>
      <c r="B112" s="87"/>
      <c r="C112" s="87"/>
      <c r="D112" s="87"/>
      <c r="E112" s="93"/>
      <c r="F112" s="87"/>
      <c r="G112" s="88"/>
    </row>
    <row r="113" spans="1:8" x14ac:dyDescent="0.25">
      <c r="A113" s="113" t="str">
        <f>+IF(G2="","c. Con respecto a los instrumentos financieros derivados, se informará sobre la naturaleza de los instrumentos y las condiciones importantes que puedan afectar al importe, al calendario y a la certidumbre de los futuros flujos de efectivo.","")</f>
        <v/>
      </c>
      <c r="B113" s="87"/>
      <c r="C113" s="87"/>
      <c r="D113" s="87"/>
      <c r="E113" s="93"/>
      <c r="F113" s="87"/>
      <c r="G113" s="88"/>
    </row>
    <row r="114" spans="1:8" x14ac:dyDescent="0.25">
      <c r="A114" s="113" t="str">
        <f>+IF(G2="","d. Un cuadro que refleje los movimientos del patrimonio en el ejercicio como consecuencia de los cambios de valor razonable de los instrumentos financieros.","")</f>
        <v/>
      </c>
      <c r="B114" s="87"/>
      <c r="C114" s="87"/>
      <c r="D114" s="87"/>
      <c r="E114" s="93"/>
      <c r="F114" s="87"/>
      <c r="G114" s="88"/>
    </row>
    <row r="115" spans="1:8" x14ac:dyDescent="0.25">
      <c r="A115" s="90" t="str">
        <f>+IF(G2="","3. Empresas del grupo, multigrupo y asociadas.","")</f>
        <v/>
      </c>
      <c r="B115" s="87"/>
      <c r="C115" s="87"/>
      <c r="D115" s="87"/>
      <c r="E115" s="93"/>
      <c r="F115" s="87"/>
      <c r="G115" s="88"/>
    </row>
    <row r="116" spans="1:8" x14ac:dyDescent="0.25">
      <c r="A116" s="90" t="str">
        <f>IF(G2="",CONCATENATE(" - Importe de las correcciones valorativas por deterioro registradas en las distintas participaciones, diferenciando las reconocidas en el ejercicio de las acumuladas. Asimismo se informará,"," en su caso, sobre las dotaciones y reversiones de las correcciones valorativas por deterioro cargadas y abonadas, respectivamente, contra la partida de patrimonio neto que recoja los ajustes valorativos,"," en los términos indicados en la norma de registro y valoración."),"")</f>
        <v/>
      </c>
      <c r="B116" s="87"/>
      <c r="C116" s="87"/>
      <c r="D116" s="87"/>
      <c r="E116" s="93"/>
      <c r="F116" s="87"/>
      <c r="G116" s="88"/>
    </row>
    <row r="117" spans="1:8" s="70" customFormat="1" x14ac:dyDescent="0.25">
      <c r="A117" s="73"/>
      <c r="B117" s="78"/>
      <c r="C117" s="78"/>
      <c r="D117" s="78"/>
      <c r="E117" s="72"/>
      <c r="F117" s="78"/>
      <c r="G117" s="79"/>
      <c r="H117" s="72"/>
    </row>
    <row r="118" spans="1:8" s="70" customFormat="1" x14ac:dyDescent="0.25">
      <c r="A118" s="73"/>
      <c r="B118" s="78"/>
      <c r="C118" s="78"/>
      <c r="D118" s="78"/>
      <c r="E118" s="72"/>
      <c r="F118" s="78"/>
      <c r="G118" s="79"/>
      <c r="H118" s="72"/>
    </row>
    <row r="119" spans="1:8" x14ac:dyDescent="0.25">
      <c r="A119" s="80" t="str">
        <f>+IF(G2="","6. Pasivos Financieros","")</f>
        <v/>
      </c>
      <c r="B119" s="81" t="str">
        <f>+IF($G$2="","Si","")</f>
        <v/>
      </c>
      <c r="C119" s="81" t="str">
        <f>+IF($G$2="","No","")</f>
        <v/>
      </c>
      <c r="D119" s="81" t="str">
        <f>+IF($G$2="","N/A","")</f>
        <v/>
      </c>
      <c r="E119" s="82"/>
      <c r="F119" s="81" t="str">
        <f>+IF($G$2="","Página","")</f>
        <v/>
      </c>
      <c r="G119" s="81" t="str">
        <f>+IF($G$2="","Observaciones","")</f>
        <v/>
      </c>
    </row>
    <row r="120" spans="1:8" s="70" customFormat="1" x14ac:dyDescent="0.25">
      <c r="A120" s="73"/>
      <c r="B120" s="78"/>
      <c r="C120" s="78"/>
      <c r="D120" s="78"/>
      <c r="E120" s="72"/>
      <c r="F120" s="78"/>
      <c r="G120" s="79"/>
      <c r="H120" s="72"/>
    </row>
    <row r="121" spans="1:8" x14ac:dyDescent="0.25">
      <c r="A121" s="90" t="str">
        <f>IF(G2="","Se revelará información sobre:","")</f>
        <v/>
      </c>
      <c r="B121" s="87"/>
      <c r="C121" s="87"/>
      <c r="D121" s="87"/>
      <c r="E121" s="93"/>
      <c r="F121" s="87"/>
      <c r="G121" s="88"/>
    </row>
    <row r="122" spans="1:8" s="70" customFormat="1" x14ac:dyDescent="0.25">
      <c r="A122" s="90" t="str">
        <f>IF(G2="",CONCATENATE("a. El importe de las deudas que venzan en cada uno de los cinco años siguientes al cierre del ejercicio y del resto hasta su último vencimiento. Estas indicaciones figurarán"," separadamente para cada uno de los epígrafes y partidas relativos a deudas, conforme al modelo de balance."),"")</f>
        <v/>
      </c>
      <c r="B122" s="87"/>
      <c r="C122" s="87"/>
      <c r="D122" s="87"/>
      <c r="E122" s="93"/>
      <c r="F122" s="87"/>
      <c r="G122" s="88"/>
      <c r="H122" s="72"/>
    </row>
    <row r="123" spans="1:8" x14ac:dyDescent="0.25">
      <c r="A123" s="90" t="str">
        <f>+IF(G2="","b. El importe de las deudas con garantía real, con indicación de su forma y naturaleza.","")</f>
        <v/>
      </c>
      <c r="B123" s="87"/>
      <c r="C123" s="87"/>
      <c r="D123" s="87"/>
      <c r="E123" s="93"/>
      <c r="F123" s="87"/>
      <c r="G123" s="88"/>
    </row>
    <row r="124" spans="1:8" x14ac:dyDescent="0.25">
      <c r="A124" s="90" t="str">
        <f>+IF(G2="","c. En relación con los préstamos pendientes de pago al cierre del ejercicio, se informará de:","")</f>
        <v/>
      </c>
      <c r="B124" s="87"/>
      <c r="C124" s="87"/>
      <c r="D124" s="87"/>
      <c r="E124" s="93"/>
      <c r="F124" s="87"/>
      <c r="G124" s="88"/>
    </row>
    <row r="125" spans="1:8" x14ac:dyDescent="0.25">
      <c r="A125" s="113" t="str">
        <f>+IF(G2="","- Los detalles de cualquier impago del principal o de los intereses que se haya producido durante el ejercicio.","")</f>
        <v/>
      </c>
      <c r="B125" s="87"/>
      <c r="C125" s="87"/>
      <c r="D125" s="87"/>
      <c r="E125" s="93"/>
      <c r="F125" s="87"/>
      <c r="G125" s="88"/>
    </row>
    <row r="126" spans="1:8" x14ac:dyDescent="0.25">
      <c r="A126" s="113" t="str">
        <f>+IF(G2="","- El valor en libros en la fecha de cierre del ejercicio de aquellos préstamos en los que se hubiese producido un incumplimiento por impago, y","")</f>
        <v/>
      </c>
      <c r="B126" s="87"/>
      <c r="C126" s="87"/>
      <c r="D126" s="87"/>
      <c r="E126" s="93"/>
      <c r="F126" s="87"/>
      <c r="G126" s="88"/>
    </row>
    <row r="127" spans="1:8" x14ac:dyDescent="0.25">
      <c r="A127" s="113" t="str">
        <f>+IF(G2="","- Si el impago ha sido subsanado o se han renegociado las condiciones del préstamo antes de la fecha de formulación de las cuentas anuales.","")</f>
        <v/>
      </c>
      <c r="B127" s="87"/>
      <c r="C127" s="87"/>
      <c r="D127" s="87"/>
      <c r="E127" s="93"/>
      <c r="F127" s="87"/>
      <c r="G127" s="88"/>
    </row>
    <row r="128" spans="1:8" s="70" customFormat="1" x14ac:dyDescent="0.25">
      <c r="A128" s="90" t="str">
        <f>+IF(G2="","d. El importe de las deudas cuya duración residual sea superior a 5 años, o que tengan garantía real, con indicación de su forma y naturaleza. Estas indicaciones figurarán separadamente para cada una de las partidas relativas a deudas (art. 261 LSC.).","")</f>
        <v/>
      </c>
      <c r="B128" s="87"/>
      <c r="C128" s="87"/>
      <c r="D128" s="87"/>
      <c r="E128" s="93"/>
      <c r="F128" s="87"/>
      <c r="G128" s="88"/>
      <c r="H128" s="72"/>
    </row>
    <row r="129" spans="1:8" s="70" customFormat="1" x14ac:dyDescent="0.25">
      <c r="A129" s="73"/>
      <c r="B129" s="78"/>
      <c r="C129" s="78"/>
      <c r="D129" s="78"/>
      <c r="E129" s="72"/>
      <c r="F129" s="78"/>
      <c r="G129" s="79"/>
      <c r="H129" s="72"/>
    </row>
    <row r="130" spans="1:8" s="70" customFormat="1" x14ac:dyDescent="0.25">
      <c r="A130" s="73"/>
      <c r="B130" s="78"/>
      <c r="C130" s="78"/>
      <c r="D130" s="78"/>
      <c r="E130" s="72"/>
      <c r="F130" s="78"/>
      <c r="G130" s="79"/>
      <c r="H130" s="72"/>
    </row>
    <row r="131" spans="1:8" x14ac:dyDescent="0.25">
      <c r="A131" s="80" t="str">
        <f>+IF(G2="","7. Fondos Propios","")</f>
        <v/>
      </c>
      <c r="B131" s="81" t="str">
        <f>+IF($G$2="","Si","")</f>
        <v/>
      </c>
      <c r="C131" s="81" t="str">
        <f>+IF($G$2="","No","")</f>
        <v/>
      </c>
      <c r="D131" s="81" t="str">
        <f>+IF($G$2="","N/A","")</f>
        <v/>
      </c>
      <c r="E131" s="82"/>
      <c r="F131" s="81" t="str">
        <f>+IF($G$2="","Página","")</f>
        <v/>
      </c>
      <c r="G131" s="81" t="str">
        <f>+IF($G$2="","Observaciones","")</f>
        <v/>
      </c>
    </row>
    <row r="132" spans="1:8" s="70" customFormat="1" x14ac:dyDescent="0.25">
      <c r="A132" s="73"/>
      <c r="B132" s="78"/>
      <c r="C132" s="78"/>
      <c r="D132" s="78"/>
      <c r="E132" s="72"/>
      <c r="F132" s="78"/>
      <c r="G132" s="79"/>
      <c r="H132" s="72"/>
    </row>
    <row r="133" spans="1:8" x14ac:dyDescent="0.25">
      <c r="A133" s="90" t="str">
        <f>IF(G2="","Se informará sobre:","")</f>
        <v/>
      </c>
      <c r="B133" s="87"/>
      <c r="C133" s="87"/>
      <c r="D133" s="87"/>
      <c r="E133" s="93"/>
      <c r="F133" s="87"/>
      <c r="G133" s="88"/>
    </row>
    <row r="134" spans="1:8" x14ac:dyDescent="0.25">
      <c r="A134" s="90" t="str">
        <f>+IF(G2="","1. En caso de sociedades anónimas, importe del capital autorizado por la junta de accionistas para que los administradores lo pongan en circulación, indicando el periodo al que se extiende la autorización.","")</f>
        <v/>
      </c>
      <c r="B134" s="87"/>
      <c r="C134" s="87"/>
      <c r="D134" s="87"/>
      <c r="E134" s="93"/>
      <c r="F134" s="87"/>
      <c r="G134" s="88"/>
    </row>
    <row r="135" spans="1:8" x14ac:dyDescent="0.25">
      <c r="A135" s="90" t="str">
        <f>+IF(G2="","2. Número, valor nominal y precio medio de adquisición de las acciones o participaciones propias en poder de la sociedad o de un tercero que obre por cuenta de ésta, especificando su destino final previsto.","")</f>
        <v/>
      </c>
      <c r="B135" s="87"/>
      <c r="C135" s="87"/>
      <c r="D135" s="87"/>
      <c r="E135" s="93"/>
      <c r="F135" s="87"/>
      <c r="G135" s="88"/>
    </row>
    <row r="136" spans="1:8" x14ac:dyDescent="0.25">
      <c r="A136" s="90" t="str">
        <f>+IF(G2="","3. Movimiento de la cuenta Reserva de Revalorización Ley 16/2012, indicando:
– Saldo inicial.
– Aumentos del ejercicio.
– Disminuciones y traspasos a capital, o a otras partidas, con indicación de la naturaleza de esa transferencia.
– Saldo final.","")</f>
        <v/>
      </c>
      <c r="B136" s="87"/>
      <c r="C136" s="87"/>
      <c r="D136" s="87"/>
      <c r="E136" s="93"/>
      <c r="F136" s="87"/>
      <c r="G136" s="88"/>
    </row>
    <row r="137" spans="1:8" s="83" customFormat="1" x14ac:dyDescent="0.25">
      <c r="A137" s="90" t="str">
        <f>+IF(G2="","3. El número y el valor nominal de las acciones suscritas durante el ej. dentro de los límites de un capital autorizado, el importe de las adquisiciones y enajenaciones de acciones o participaciones propias, y de la sociedad dominante (art. 261 LSC.).","")</f>
        <v/>
      </c>
      <c r="B137" s="87"/>
      <c r="C137" s="87"/>
      <c r="D137" s="87"/>
      <c r="E137" s="93"/>
      <c r="F137" s="87"/>
      <c r="G137" s="88"/>
      <c r="H137" s="72"/>
    </row>
    <row r="138" spans="1:8" s="70" customFormat="1" x14ac:dyDescent="0.25">
      <c r="A138" s="99"/>
      <c r="B138" s="39"/>
      <c r="C138" s="39"/>
      <c r="D138" s="39"/>
      <c r="E138" s="72"/>
      <c r="F138" s="39"/>
      <c r="G138" s="51"/>
      <c r="H138" s="72"/>
    </row>
    <row r="139" spans="1:8" s="70" customFormat="1" x14ac:dyDescent="0.25">
      <c r="A139" s="73"/>
      <c r="B139" s="78"/>
      <c r="C139" s="78"/>
      <c r="D139" s="78"/>
      <c r="E139" s="72"/>
      <c r="F139" s="78"/>
      <c r="G139" s="79"/>
      <c r="H139" s="72"/>
    </row>
    <row r="140" spans="1:8" x14ac:dyDescent="0.25">
      <c r="A140" s="80" t="str">
        <f>+IF(G2="","8. Situación Fiscal","")</f>
        <v/>
      </c>
      <c r="B140" s="81" t="str">
        <f>+IF($G$2="","Si","")</f>
        <v/>
      </c>
      <c r="C140" s="81" t="str">
        <f>+IF($G$2="","No","")</f>
        <v/>
      </c>
      <c r="D140" s="81" t="str">
        <f>+IF($G$2="","N/A","")</f>
        <v/>
      </c>
      <c r="E140" s="82"/>
      <c r="F140" s="81" t="str">
        <f>+IF($G$2="","Página","")</f>
        <v/>
      </c>
      <c r="G140" s="81" t="str">
        <f>+IF($G$2="","Observaciones","")</f>
        <v/>
      </c>
    </row>
    <row r="141" spans="1:8" s="70" customFormat="1" x14ac:dyDescent="0.25">
      <c r="A141" s="73"/>
      <c r="B141" s="78"/>
      <c r="C141" s="78"/>
      <c r="D141" s="78"/>
      <c r="E141" s="72"/>
      <c r="F141" s="78"/>
      <c r="G141" s="79"/>
      <c r="H141" s="72"/>
    </row>
    <row r="142" spans="1:8" x14ac:dyDescent="0.25">
      <c r="A142" s="100" t="str">
        <f>+IF(G2="","Se informará sobre:","")</f>
        <v/>
      </c>
      <c r="B142" s="87"/>
      <c r="C142" s="87"/>
      <c r="D142" s="87"/>
      <c r="E142" s="93"/>
      <c r="F142" s="87"/>
      <c r="G142" s="88"/>
    </row>
    <row r="143" spans="1:8" x14ac:dyDescent="0.25">
      <c r="A143" s="100" t="str">
        <f>+IF(G2="","1. El gasto por impuesto sobre beneficios corriente.","")</f>
        <v/>
      </c>
      <c r="B143" s="87"/>
      <c r="C143" s="87"/>
      <c r="D143" s="87"/>
      <c r="E143" s="93"/>
      <c r="F143" s="87"/>
      <c r="G143" s="88"/>
    </row>
    <row r="144" spans="1:8" x14ac:dyDescent="0.25">
      <c r="A144" s="100" t="str">
        <f>+IF(G2="","2. Cualquier otra información cuya publicación venga exigida por la norma tributaria.","")</f>
        <v/>
      </c>
      <c r="B144" s="87"/>
      <c r="C144" s="87"/>
      <c r="D144" s="87"/>
      <c r="E144" s="93"/>
      <c r="F144" s="87"/>
      <c r="G144" s="88"/>
    </row>
    <row r="145" spans="1:8" s="70" customFormat="1" x14ac:dyDescent="0.25">
      <c r="A145" s="73"/>
      <c r="B145" s="78"/>
      <c r="C145" s="78"/>
      <c r="D145" s="78"/>
      <c r="E145" s="72"/>
      <c r="F145" s="78"/>
      <c r="G145" s="79"/>
      <c r="H145" s="72"/>
    </row>
    <row r="146" spans="1:8" s="70" customFormat="1" x14ac:dyDescent="0.25">
      <c r="A146" s="73"/>
      <c r="B146" s="78"/>
      <c r="C146" s="78"/>
      <c r="D146" s="78"/>
      <c r="E146" s="72"/>
      <c r="F146" s="78"/>
      <c r="G146" s="79"/>
      <c r="H146" s="72"/>
    </row>
    <row r="147" spans="1:8" x14ac:dyDescent="0.25">
      <c r="A147" s="80" t="str">
        <f>+IF(G2="","9. Operaciones con partes vinculadas","")</f>
        <v/>
      </c>
      <c r="B147" s="81" t="str">
        <f>+IF($G$2="","Si","")</f>
        <v/>
      </c>
      <c r="C147" s="81" t="str">
        <f>+IF($G$2="","No","")</f>
        <v/>
      </c>
      <c r="D147" s="81" t="str">
        <f>+IF($G$2="","N/A","")</f>
        <v/>
      </c>
      <c r="E147" s="82"/>
      <c r="F147" s="81" t="str">
        <f>+IF($G$2="","Página","")</f>
        <v/>
      </c>
      <c r="G147" s="81" t="str">
        <f>+IF($G$2="","Observaciones","")</f>
        <v/>
      </c>
    </row>
    <row r="148" spans="1:8" s="70" customFormat="1" x14ac:dyDescent="0.25">
      <c r="A148" s="73"/>
      <c r="B148" s="78"/>
      <c r="C148" s="78"/>
      <c r="D148" s="78"/>
      <c r="E148" s="72"/>
      <c r="F148" s="78"/>
      <c r="G148" s="79"/>
      <c r="H148" s="72"/>
    </row>
    <row r="149" spans="1:8" x14ac:dyDescent="0.25">
      <c r="A149" s="90" t="str">
        <f>+IF(G2="","1. A los efectos de la información a incluir en este apartado, se considerarán únicamente las operaciones realizadas con:","")</f>
        <v/>
      </c>
      <c r="B149" s="87"/>
      <c r="C149" s="87"/>
      <c r="D149" s="87"/>
      <c r="E149" s="93"/>
      <c r="F149" s="87"/>
      <c r="G149" s="88"/>
    </row>
    <row r="150" spans="1:8" x14ac:dyDescent="0.25">
      <c r="A150" s="113" t="str">
        <f>+IF(G2=""," a. Entidad dominante.","")</f>
        <v/>
      </c>
      <c r="B150" s="87"/>
      <c r="C150" s="87"/>
      <c r="D150" s="87"/>
      <c r="E150" s="93"/>
      <c r="F150" s="87"/>
      <c r="G150" s="88"/>
    </row>
    <row r="151" spans="1:8" x14ac:dyDescent="0.25">
      <c r="A151" s="111" t="str">
        <f>+IF(G2=""," b. Empresas dependientes.","")</f>
        <v/>
      </c>
      <c r="B151" s="87"/>
      <c r="C151" s="87"/>
      <c r="D151" s="87"/>
      <c r="E151" s="93"/>
      <c r="F151" s="87"/>
      <c r="G151" s="88"/>
    </row>
    <row r="152" spans="1:8" x14ac:dyDescent="0.25">
      <c r="A152" s="113" t="str">
        <f>+IF(G2=""," c. Negocios conjuntos en los que la empresa sea uno de los partícipes.","")</f>
        <v/>
      </c>
      <c r="B152" s="87"/>
      <c r="C152" s="87"/>
      <c r="D152" s="87"/>
      <c r="E152" s="93"/>
      <c r="F152" s="87"/>
      <c r="G152" s="88"/>
    </row>
    <row r="153" spans="1:8" x14ac:dyDescent="0.25">
      <c r="A153" s="113" t="str">
        <f>+IF(G2=""," d. Empresas Asociadas.","")</f>
        <v/>
      </c>
      <c r="B153" s="87"/>
      <c r="C153" s="87"/>
      <c r="D153" s="87"/>
      <c r="E153" s="93"/>
      <c r="F153" s="87"/>
      <c r="G153" s="88"/>
    </row>
    <row r="154" spans="1:8" x14ac:dyDescent="0.25">
      <c r="A154" s="113" t="str">
        <f>+IF(G2=""," e. Empresas con control conjunto o influencia significativa sobre la empresa.","")</f>
        <v/>
      </c>
      <c r="B154" s="87"/>
      <c r="C154" s="87"/>
      <c r="D154" s="87"/>
      <c r="E154" s="93"/>
      <c r="F154" s="87"/>
      <c r="G154" s="88"/>
    </row>
    <row r="155" spans="1:8" x14ac:dyDescent="0.25">
      <c r="A155" s="111" t="str">
        <f>+IF(G2=""," f. Miembros de los órganos de administración y personas clave de la dirección de la empresa.","")</f>
        <v/>
      </c>
      <c r="B155" s="87"/>
      <c r="C155" s="87"/>
      <c r="D155" s="87"/>
      <c r="E155" s="93"/>
      <c r="F155" s="87"/>
      <c r="G155" s="88"/>
    </row>
    <row r="156" spans="1:8" x14ac:dyDescent="0.25">
      <c r="A156" s="90" t="str">
        <f>IF(G2="",CONCATENATE("2. La empresa facilitará información suficiente para comprender las operaciones con partes vinculadas que haya efectuado y los efectos de las mismas sobre sus estados"," financieros, incluyendo separadamente para cada una de las citadas categorías, entre otros, los siguientes aspectos:"),"")</f>
        <v/>
      </c>
      <c r="B156" s="87"/>
      <c r="C156" s="87"/>
      <c r="D156" s="87"/>
      <c r="E156" s="93"/>
      <c r="F156" s="87"/>
      <c r="G156" s="88"/>
    </row>
    <row r="157" spans="1:8" x14ac:dyDescent="0.25">
      <c r="A157" s="113" t="str">
        <f>+IF(G2=""," a. Identificación de las personas o empresas con las que se han realizado las operaciones vinculadas, expresando la naturaleza de la relación con cada parte implicada.","")</f>
        <v/>
      </c>
      <c r="B157" s="87"/>
      <c r="C157" s="87"/>
      <c r="D157" s="87"/>
      <c r="E157" s="93"/>
      <c r="F157" s="87"/>
      <c r="G157" s="88"/>
    </row>
    <row r="158" spans="1:8" x14ac:dyDescent="0.25">
      <c r="A158" s="113" t="str">
        <f>+IF(G2=""," b. Detalle de la operación y su cuantificación, informando de los criterios o métodos seguidos para determinar su valor.","")</f>
        <v/>
      </c>
      <c r="B158" s="87"/>
      <c r="C158" s="87"/>
      <c r="D158" s="87"/>
      <c r="E158" s="93"/>
      <c r="F158" s="87"/>
      <c r="G158" s="88"/>
    </row>
    <row r="159" spans="1:8" x14ac:dyDescent="0.25">
      <c r="A159" s="113" t="str">
        <f>+IF(G2=""," c. Beneficio o pérdida que la operación haya originado en la empresa y descripción de las funciones y riesgos asumidos por cada parte vinculada respecto de la operación.","")</f>
        <v/>
      </c>
      <c r="B159" s="87"/>
      <c r="C159" s="87"/>
      <c r="D159" s="87"/>
      <c r="E159" s="93"/>
      <c r="F159" s="87"/>
      <c r="G159" s="88"/>
    </row>
    <row r="160" spans="1:8" x14ac:dyDescent="0.25">
      <c r="A160" s="113" t="str">
        <f>IF(G2="",CONCATENATE(" d. Importe de los saldos pendientes, tanto activos como pasivos, sus plazos y condiciones, naturaleza de la contraprestación establecida para su liquidación,"," agrupando los activos y pasivos en los epígrafes que aparecen en el balance de la empresa y garantías otorgadas o recibidas."),"")</f>
        <v/>
      </c>
      <c r="B160" s="87"/>
      <c r="C160" s="87"/>
      <c r="D160" s="87"/>
      <c r="E160" s="93"/>
      <c r="F160" s="87"/>
      <c r="G160" s="88"/>
    </row>
    <row r="161" spans="1:8" x14ac:dyDescent="0.25">
      <c r="A161" s="113" t="str">
        <f>+IF(G2=""," e. Correcciones valorativas por deudas de dudoso cobro o incobrables relacionadas con los saldos pendientes anteriores.","")</f>
        <v/>
      </c>
      <c r="B161" s="87"/>
      <c r="C161" s="87"/>
      <c r="D161" s="87"/>
      <c r="E161" s="93"/>
      <c r="F161" s="87"/>
      <c r="G161" s="88"/>
    </row>
    <row r="162" spans="1:8" x14ac:dyDescent="0.25">
      <c r="A162" s="90" t="str">
        <f>IF(G2="",CONCATENATE("3. La información anterior podrá presentarse de forma agregada cuando se refiera a partidas de naturaleza similar. En todo caso, se facilitará información de carácter individualizado"," sobre las operaciones vinculadas que fueran significativas por su cuantía o relevantes para una adecuada comprensión de las cuentas anuales, así como"," de los compromisos financieros con empresas vinculadas."),"")</f>
        <v/>
      </c>
      <c r="B162" s="87"/>
      <c r="C162" s="87"/>
      <c r="D162" s="87"/>
      <c r="E162" s="93"/>
      <c r="F162" s="87"/>
      <c r="G162" s="88"/>
    </row>
    <row r="163" spans="1:8" x14ac:dyDescent="0.25">
      <c r="A163" s="90" t="str">
        <f>IF(G2="",CONCATENATE("4. No será necesario informar en el caso de operaciones que, perteneciendo al tráfico ordinario de la empresa, se efectúen en condiciones normales de mercado,"," sean de escasa importancia cuantitativa y carezcan de relevancia para expresar la imagen fiel del patrimonio, de la situación financiera y de los resultados de la empresa."),"")</f>
        <v/>
      </c>
      <c r="B163" s="87"/>
      <c r="C163" s="87"/>
      <c r="D163" s="87"/>
      <c r="E163" s="93"/>
      <c r="F163" s="87"/>
      <c r="G163" s="88"/>
    </row>
    <row r="164" spans="1:8" x14ac:dyDescent="0.25">
      <c r="A164" s="90" t="str">
        <f>IF(G2="",CONCATENATE("5. Deberá informarse sobre el importe de los anticipos y créditos concedidos al personal de alta dirección y a los miembros de los órganos de administración,"," con indicación del tipo de interés, sus características esenciales y los importes eventualmente devueltos o a los que se haya renunciado, así como las obligaciones"," asumidas por cuenta de ellos a título de garantía. Estos requerimientos serán aplicables igualmente cuando los miembros del órgano de administración sean personas jurídicas, en"," cuyo caso además de informar de los anticipos y créditos concedidos a la persona jurídica administradora, esta última deberá informar en sus cuentas anuales"," de la concreta participación que corresponde a la persona física que la represente. Estas informaciones se podrán dar de forma global por cada categoría, recogiendo separadamente"," los correspondientes al personal de alta dirección de los relativos a los miembros del órgano de administración (art. 261 LSC.)."),"")</f>
        <v/>
      </c>
      <c r="B164" s="87"/>
      <c r="C164" s="87"/>
      <c r="D164" s="87"/>
      <c r="E164" s="93"/>
      <c r="F164" s="87"/>
      <c r="G164" s="88"/>
    </row>
    <row r="165" spans="1:8" x14ac:dyDescent="0.25">
      <c r="A165" s="90" t="str">
        <f>+IF(G2=""," 6. Transacciones significativas entre la sociedad y terceros vinculados con ella, indicando la naturaleza de la vinculación, el importe y cualquier otra información acerca de las transacciones que sea necesaria (art. 261 LSC.).","")</f>
        <v/>
      </c>
      <c r="B165" s="87"/>
      <c r="C165" s="87"/>
      <c r="D165" s="87"/>
      <c r="E165" s="93"/>
      <c r="F165" s="87"/>
      <c r="G165" s="88"/>
    </row>
    <row r="166" spans="1:8" s="70" customFormat="1" x14ac:dyDescent="0.25">
      <c r="A166" s="73"/>
      <c r="B166" s="78"/>
      <c r="C166" s="78"/>
      <c r="D166" s="78"/>
      <c r="E166" s="72"/>
      <c r="F166" s="78"/>
      <c r="G166" s="79"/>
      <c r="H166" s="72"/>
    </row>
    <row r="167" spans="1:8" s="70" customFormat="1" x14ac:dyDescent="0.25">
      <c r="A167" s="73"/>
      <c r="B167" s="78"/>
      <c r="C167" s="78"/>
      <c r="D167" s="78"/>
      <c r="E167" s="72"/>
      <c r="F167" s="78"/>
      <c r="G167" s="79"/>
      <c r="H167" s="72"/>
    </row>
    <row r="168" spans="1:8" x14ac:dyDescent="0.25">
      <c r="A168" s="80" t="str">
        <f>+IF(G2="","10. Otra información","")</f>
        <v/>
      </c>
      <c r="B168" s="81" t="str">
        <f>+IF($G$2="","Si","")</f>
        <v/>
      </c>
      <c r="C168" s="81" t="str">
        <f>+IF($G$2="","No","")</f>
        <v/>
      </c>
      <c r="D168" s="81" t="str">
        <f>+IF($G$2="","N/A","")</f>
        <v/>
      </c>
      <c r="E168" s="82"/>
      <c r="F168" s="81" t="str">
        <f>+IF($G$2="","Página","")</f>
        <v/>
      </c>
      <c r="G168" s="81" t="str">
        <f>+IF($G$2="","Observaciones","")</f>
        <v/>
      </c>
    </row>
    <row r="169" spans="1:8" s="70" customFormat="1" x14ac:dyDescent="0.25">
      <c r="A169" s="73"/>
      <c r="B169" s="78"/>
      <c r="C169" s="78"/>
      <c r="D169" s="78"/>
      <c r="E169" s="72"/>
      <c r="F169" s="78"/>
      <c r="G169" s="79"/>
      <c r="H169" s="72"/>
    </row>
    <row r="170" spans="1:8" x14ac:dyDescent="0.25">
      <c r="A170" s="100" t="str">
        <f>+IF(G2="","1.Número medio de empleados en el ejercicio (art. 261 LSC.).","")</f>
        <v/>
      </c>
      <c r="B170" s="87"/>
      <c r="C170" s="87"/>
      <c r="D170" s="87"/>
      <c r="E170" s="93"/>
      <c r="F170" s="87"/>
      <c r="G170" s="88"/>
    </row>
    <row r="171" spans="1:8" x14ac:dyDescent="0.25">
      <c r="A171" s="90" t="str">
        <f>IF(G2="",CONCATENATE("2. La naturaleza y el propósito de negocio de los acuerdos de la empresa que no figuren en balance y sobre los que no se haya incorporado información en otra"," nota de la memoria, siempre que esta información sea significativa y de ayuda para la determinación de la posición financiera de la empresa (art. 261 LSC.)."),"")</f>
        <v/>
      </c>
      <c r="B171" s="87"/>
      <c r="C171" s="87"/>
      <c r="D171" s="87"/>
      <c r="E171" s="93"/>
      <c r="F171" s="87"/>
      <c r="G171" s="88"/>
    </row>
    <row r="172" spans="1:8" x14ac:dyDescent="0.25">
      <c r="A172" s="90" t="str">
        <f>IF(G2="",CONCATENATE("3. El importe y la naturaleza de determinadas partidas de ingresos o de gastos cuya cuantía o incidencia sean excepcionales. (art 261 LSC.) En particular, se informará de las subvenciones,"," donaciones o legados recibidos, indicando para las primeras el ente público que las concede, precisando si la otorgante de las mismas"," es la Administración local, autonómica, estatal o internacional."),"")</f>
        <v/>
      </c>
      <c r="B172" s="87"/>
      <c r="C172" s="87"/>
      <c r="D172" s="87"/>
      <c r="E172" s="93"/>
      <c r="F172" s="87"/>
      <c r="G172" s="88"/>
    </row>
    <row r="173" spans="1:8" x14ac:dyDescent="0.25">
      <c r="A173" s="90" t="str">
        <f>IF(G2="",CONCATENATE("4. El importe global de los compromisos financieros, garantías o contingencias que no figuren en el balance, con indicación de la naturaleza y la forma de las garantías"," reales proporcionadas; los compromisos existentes en materia de pensiones deberán consignarse por separado (art. 261 LSC.)."),"")</f>
        <v/>
      </c>
      <c r="B173" s="87"/>
      <c r="C173" s="87"/>
      <c r="D173" s="87"/>
      <c r="E173" s="93"/>
      <c r="F173" s="87"/>
      <c r="G173" s="88"/>
    </row>
    <row r="174" spans="1:8" x14ac:dyDescent="0.25">
      <c r="A174" s="90" t="str">
        <f>IF(G2="",CONCATENATE("5. La naturaleza y consecuencias financieras de las circunstancias de importancia relativa significativa que se produzcan tras la fecha de cierre de balance y que"," no se reflejen en la cuenta de pérdidas y ganancias o en el balance, y el efecto financiero de tales circunstancias (art. 261 LSC.)."),"")</f>
        <v/>
      </c>
      <c r="B174" s="87"/>
      <c r="C174" s="87"/>
      <c r="D174" s="87"/>
      <c r="E174" s="93"/>
      <c r="F174" s="87"/>
      <c r="G174" s="88"/>
    </row>
    <row r="175" spans="1:8" x14ac:dyDescent="0.25">
      <c r="A175" s="90" t="str">
        <f>IF(G2="",CONCATENATE("6. Cualquier otra información que, a juicio de los responsables de elaborar las cuentas anuales, fuese preciso proporcionar para que éstas, en su conjunto, puedan"," mostrar la imagen fiel del patrimonio, de los resultados y de la situación financiera de la empresa, así como cualquier otra información que la empresa considere oportuno suministrar de forma voluntaria."),"")</f>
        <v/>
      </c>
      <c r="B175" s="87"/>
      <c r="C175" s="87"/>
      <c r="D175" s="87"/>
      <c r="E175" s="93"/>
      <c r="F175" s="87"/>
      <c r="G175" s="88"/>
    </row>
    <row r="176" spans="1:8" s="70" customFormat="1" x14ac:dyDescent="0.25">
      <c r="A176" s="73"/>
      <c r="B176" s="78"/>
      <c r="C176" s="78"/>
      <c r="D176" s="78"/>
      <c r="E176" s="72"/>
      <c r="F176" s="78"/>
      <c r="G176" s="79"/>
      <c r="H176" s="72"/>
    </row>
    <row r="177" spans="1:8" s="70" customFormat="1" x14ac:dyDescent="0.25">
      <c r="A177" s="73"/>
      <c r="B177" s="78"/>
      <c r="C177" s="78"/>
      <c r="D177" s="78"/>
      <c r="E177" s="72"/>
      <c r="F177" s="78"/>
      <c r="G177" s="79"/>
      <c r="H177" s="72"/>
    </row>
  </sheetData>
  <sheetProtection password="C55B" sheet="1" objects="1" scenarios="1" formatRows="0" selectLockedCells="1"/>
  <pageMargins left="0.70866141732283472" right="0.70866141732283472" top="0.74803149606299213" bottom="0.74803149606299213" header="0.31496062992125984" footer="0.31496062992125984"/>
  <pageSetup paperSize="9" scale="63" fitToHeight="4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Cuentas</vt:lpstr>
      <vt:lpstr>Contenido Normal</vt:lpstr>
      <vt:lpstr>Contenido Abrev.</vt:lpstr>
      <vt:lpstr>'Contenido Abrev.'!Área_de_impresión</vt:lpstr>
      <vt:lpstr>'Contenido Normal'!Área_de_impresión</vt:lpstr>
      <vt:lpstr>Cuentas!Área_de_impresión</vt:lpstr>
      <vt:lpstr>'Contenido Abrev.'!Títulos_a_imprimir</vt:lpstr>
      <vt:lpstr>'Contenido Normal'!Títulos_a_imprimir</vt:lpstr>
      <vt:lpstr>Cuentas!Títulos_a_imprimir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PC</dc:creator>
  <cp:lastModifiedBy>Mar Morales Corrales</cp:lastModifiedBy>
  <cp:lastPrinted>2016-12-20T09:39:28Z</cp:lastPrinted>
  <dcterms:created xsi:type="dcterms:W3CDTF">2014-01-07T08:35:34Z</dcterms:created>
  <dcterms:modified xsi:type="dcterms:W3CDTF">2021-02-18T10:48:30Z</dcterms:modified>
</cp:coreProperties>
</file>